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774" activeTab="0"/>
  </bookViews>
  <sheets>
    <sheet name="Métrique ($)" sheetId="1" r:id="rId1"/>
    <sheet name="Metric ($)" sheetId="2" r:id="rId2"/>
    <sheet name="Imperial (US$)" sheetId="3" r:id="rId3"/>
    <sheet name="Métrique (€)" sheetId="4" r:id="rId4"/>
    <sheet name="Metric (€)" sheetId="5" r:id="rId5"/>
    <sheet name="Sweden (Kr)" sheetId="6" r:id="rId6"/>
  </sheets>
  <definedNames/>
  <calcPr fullCalcOnLoad="1"/>
</workbook>
</file>

<file path=xl/comments1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Hypothèse: 1Kg de graisse par 12 hrs d'opération
i.e.: 1L = 1 kg</t>
        </r>
      </text>
    </comment>
    <comment ref="C23" authorId="0">
      <text>
        <r>
          <rPr>
            <sz val="10"/>
            <rFont val="Tahoma"/>
            <family val="2"/>
          </rPr>
          <t>Peut varier selon la qualité utilisé</t>
        </r>
      </text>
    </comment>
    <comment ref="C25" authorId="0">
      <text>
        <r>
          <rPr>
            <b/>
            <sz val="8"/>
            <rFont val="Tahoma"/>
            <family val="0"/>
          </rPr>
          <t>Basé sur des contenants de 4L</t>
        </r>
      </text>
    </comment>
  </commentList>
</comments>
</file>

<file path=xl/comments2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0"/>
          </rPr>
          <t>Based on 4 liters container</t>
        </r>
      </text>
    </comment>
  </commentList>
</comments>
</file>

<file path=xl/comments3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2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2"/>
          </rPr>
          <t>Based on 5 gallons container</t>
        </r>
      </text>
    </comment>
  </commentList>
</comments>
</file>

<file path=xl/comments4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Hypothèse: 1Kg de graisse par 12 hrs d'opération
i.e.: 1L = 1 kg</t>
        </r>
      </text>
    </comment>
    <comment ref="C23" authorId="0">
      <text>
        <r>
          <rPr>
            <sz val="10"/>
            <rFont val="Tahoma"/>
            <family val="2"/>
          </rPr>
          <t>Peut varier selon la qualité utilisé</t>
        </r>
      </text>
    </comment>
    <comment ref="C25" authorId="0">
      <text>
        <r>
          <rPr>
            <b/>
            <sz val="8"/>
            <rFont val="Tahoma"/>
            <family val="0"/>
          </rPr>
          <t>Basé sur des contenants de 4L</t>
        </r>
      </text>
    </comment>
  </commentList>
</comments>
</file>

<file path=xl/comments5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0"/>
          </rPr>
          <t>Based on 4 liters container</t>
        </r>
      </text>
    </comment>
  </commentList>
</comments>
</file>

<file path=xl/sharedStrings.xml><?xml version="1.0" encoding="utf-8"?>
<sst xmlns="http://schemas.openxmlformats.org/spreadsheetml/2006/main" count="298" uniqueCount="160">
  <si>
    <t>User's Data Entry</t>
  </si>
  <si>
    <t>Prepared by: Robert Soucy, chemist
S.T.L. LUBRIFIANTS INC.</t>
  </si>
  <si>
    <t>TYPE OF EQUIPMENT</t>
  </si>
  <si>
    <t>BASIC DATA</t>
  </si>
  <si>
    <t>User's data entry in yellow</t>
  </si>
  <si>
    <t>( PROCESSOR )</t>
  </si>
  <si>
    <t>Oil</t>
  </si>
  <si>
    <t>Grease</t>
  </si>
  <si>
    <t>Calculated values in white</t>
  </si>
  <si>
    <t>(current situation)</t>
  </si>
  <si>
    <t>STL internal Data</t>
  </si>
  <si>
    <t>OPERATIONAL DATA</t>
  </si>
  <si>
    <t>Nb of cubic meters logged per hour ( average m3 )</t>
  </si>
  <si>
    <t>Value per cubic meter ($/m3)</t>
  </si>
  <si>
    <t>Hourly rate ($/hr)</t>
  </si>
  <si>
    <t>Nb. hrs per week (hrs/wk)</t>
  </si>
  <si>
    <t>Annual Savings</t>
  </si>
  <si>
    <t>Nb. of weeks per year (wks/yr)</t>
  </si>
  <si>
    <t>Annual revenue ($/yr)</t>
  </si>
  <si>
    <t>LUBRICANT DATA</t>
  </si>
  <si>
    <t>Lubricant consumed per hour (L/hr)</t>
  </si>
  <si>
    <t>Volume of lubricant per year (L)</t>
  </si>
  <si>
    <t>Product cost per liter ($/L for oil and $/kg for grease)</t>
  </si>
  <si>
    <t>Volume of chain oil added for refilling (Reservoir L)</t>
  </si>
  <si>
    <t>Year</t>
  </si>
  <si>
    <t>Month</t>
  </si>
  <si>
    <t>Time required for refilling (min/refill)</t>
  </si>
  <si>
    <t>Refilling per week</t>
  </si>
  <si>
    <t>Total cost for refilling due to downtime ($/yr)</t>
  </si>
  <si>
    <t>Productivity Gain</t>
  </si>
  <si>
    <t>Annual cost for lubricant, handling and downtimes</t>
  </si>
  <si>
    <t>Time to change chains &amp; bars (min)</t>
  </si>
  <si>
    <t>Cost of chains &amp; bars ($)</t>
  </si>
  <si>
    <t>Replacement frequency (nb/wk)</t>
  </si>
  <si>
    <t>Annual cost for chains &amp; bars replacement</t>
  </si>
  <si>
    <t>Total cost of ownership</t>
  </si>
  <si>
    <t>Value per cubic meter (€/m3)</t>
  </si>
  <si>
    <t>Hourly rate (€/hr)</t>
  </si>
  <si>
    <t>Annual revenue (€/yr)</t>
  </si>
  <si>
    <t>Product cost per liter (€/L for oil and €/kg for grease)</t>
  </si>
  <si>
    <t>Volume of chain lubricant added for refilling (Reservoir L)</t>
  </si>
  <si>
    <t>Total cost for refilling due to downtime (€/yr)</t>
  </si>
  <si>
    <t>Annual cost for lubricant, handling and downtimes (€/yr)</t>
  </si>
  <si>
    <t>Cost of chains &amp; bars (€)</t>
  </si>
  <si>
    <t>Préparé par: Robert Soucy, chimiste
S.T.L. LUBRIFIANTS INC.</t>
  </si>
  <si>
    <t>TYPE D'ÉQUIPEMENT</t>
  </si>
  <si>
    <t>DONNÉES DE BASE</t>
  </si>
  <si>
    <t>HUILE</t>
  </si>
  <si>
    <t>GRAISSE</t>
  </si>
  <si>
    <t>(situation présente)</t>
  </si>
  <si>
    <t>Données de l'utilisateur en jaune</t>
  </si>
  <si>
    <t>Données calculées en blanc</t>
  </si>
  <si>
    <t>Données internes de STL</t>
  </si>
  <si>
    <t>Année</t>
  </si>
  <si>
    <t>Mois</t>
  </si>
  <si>
    <t>Gain de productivité</t>
  </si>
  <si>
    <t>DONNÉES D'OPÉRATION</t>
  </si>
  <si>
    <t>DONNÉES SUR LES LUBRIFIANTS</t>
  </si>
  <si>
    <t>Quantité de bois coupé à l'heure (m3/hr)</t>
  </si>
  <si>
    <t>Valeur au volume ($/m3)</t>
  </si>
  <si>
    <t>Revenue annuel ($/an)</t>
  </si>
  <si>
    <t>Volume de lubrifiant consommé par année (L)</t>
  </si>
  <si>
    <t>Temps requis pour le remplissage (min/remplissage)</t>
  </si>
  <si>
    <t>Données entrées par l'utilisateur</t>
  </si>
  <si>
    <t>Nombre de semaines par année (sem/année)</t>
  </si>
  <si>
    <t>Lubrifiant utilisé à l'heure (L/hr)</t>
  </si>
  <si>
    <t>Coût du produit par volume ($/L pour l'huile et $/kg pour la graisse)</t>
  </si>
  <si>
    <t>Nombre d'heures par semaine (hrs/sem)</t>
  </si>
  <si>
    <t>Coût annuel pour la lubrification, manipulation et arrêts</t>
  </si>
  <si>
    <t>Temps requis pour changer chaîne et guide (min)</t>
  </si>
  <si>
    <t>Coût de la chaîne et guide ($)</t>
  </si>
  <si>
    <t>Fréquence de remplacement (nb/sem)</t>
  </si>
  <si>
    <t>Coût total</t>
  </si>
  <si>
    <t>Taux horaire ($/hr)</t>
  </si>
  <si>
    <t>Nb of cords logged per hour ( average cords )</t>
  </si>
  <si>
    <t>Value per cord ($/cord)</t>
  </si>
  <si>
    <t>Cost of ENVIROSYS®</t>
  </si>
  <si>
    <t>ENVIROSYS®</t>
  </si>
  <si>
    <t>Product cost per volume ($/Gal or $/kg)</t>
  </si>
  <si>
    <t>Volume of lubricant per year (gal/yr or kg/yr)</t>
  </si>
  <si>
    <t>Envirosys®</t>
  </si>
  <si>
    <t>Volume of lubricant added for refilling (gal or kg)</t>
  </si>
  <si>
    <t>Lubricant consumed per hour (gal/hr or kg/hr)</t>
  </si>
  <si>
    <t>Total cost of lubricant ($/yr)</t>
  </si>
  <si>
    <t>Annual cost</t>
  </si>
  <si>
    <t>Coût annuel</t>
  </si>
  <si>
    <t>Huile</t>
  </si>
  <si>
    <t>Graisse</t>
  </si>
  <si>
    <t>Coût total de lubrifiant ($/an)</t>
  </si>
  <si>
    <t>Économie annuelle</t>
  </si>
  <si>
    <t>Coût total dû aux arrêts de travail pour le remplissage ($/an)</t>
  </si>
  <si>
    <t>Coût annuel de remplacement des chaînes et guides</t>
  </si>
  <si>
    <r>
      <t>Coût ENVIROSYS</t>
    </r>
    <r>
      <rPr>
        <sz val="11"/>
        <rFont val="Arial"/>
        <family val="0"/>
      </rPr>
      <t>®</t>
    </r>
  </si>
  <si>
    <t>An 1</t>
  </si>
  <si>
    <t>An 2</t>
  </si>
  <si>
    <t>DONNÉES SUR LES ÉQUIPEMENTS</t>
  </si>
  <si>
    <t>Volume par remplissage (volume du réservoir) (L)</t>
  </si>
  <si>
    <t>Nombre de remplissage par semaine (nb/sem)</t>
  </si>
  <si>
    <t>Autres arrêts - Nettoyage de pare-brise et radiateur (min/sem)</t>
  </si>
  <si>
    <t>Year 1</t>
  </si>
  <si>
    <t>Year 2</t>
  </si>
  <si>
    <t>Other downtimes - Windshield &amp; radiator cleaning (min/sem)</t>
  </si>
  <si>
    <t>Manque à gagner</t>
  </si>
  <si>
    <t>(arrêt de travail et nettoyage)</t>
  </si>
  <si>
    <t>EQUIPMENT DATA</t>
  </si>
  <si>
    <t>Opportunity Cost</t>
  </si>
  <si>
    <t>(Downtimes and cleaning)</t>
  </si>
  <si>
    <t>Simple Payback Period (pump)</t>
  </si>
  <si>
    <t>Retour simple sur l'investissement (pompe)</t>
  </si>
  <si>
    <t>Data från maskin</t>
  </si>
  <si>
    <t>Aggregat</t>
  </si>
  <si>
    <t>Grund kalkylen</t>
  </si>
  <si>
    <t>Operatör / bolag i det gula fältet, fyll i egna siffror</t>
  </si>
  <si>
    <t>Kedjeolja</t>
  </si>
  <si>
    <t>Kedjefett</t>
  </si>
  <si>
    <t xml:space="preserve">Envirosys kedjefett </t>
  </si>
  <si>
    <t>(din vanliga förbrukning)</t>
  </si>
  <si>
    <t>Interna data Envirosys (ska inte ändras)</t>
  </si>
  <si>
    <t>Averkning  per timme (m3fub)</t>
  </si>
  <si>
    <t>Årlig förtjänst</t>
  </si>
  <si>
    <t>Värdet per (kr/m3)</t>
  </si>
  <si>
    <t>Värde på den totala produktion per timme</t>
  </si>
  <si>
    <t>År 1</t>
  </si>
  <si>
    <t>Arbetstimmar per vecka</t>
  </si>
  <si>
    <t>År 2</t>
  </si>
  <si>
    <t>Avverknings period per år (veckor)</t>
  </si>
  <si>
    <t>Årlig intäkt ( kr/år )</t>
  </si>
  <si>
    <t>Förbrukning av kedjeolja liter /  timme  ( 20 ltr / 70 tim ca )</t>
  </si>
  <si>
    <t>Kostnad år / smörjmedel</t>
  </si>
  <si>
    <t>Den årliga förbrukningen</t>
  </si>
  <si>
    <t>Kostnad per liter och kg , kedjeolja - kedjefett</t>
  </si>
  <si>
    <t>Hur många liter påfylls vid stopp</t>
  </si>
  <si>
    <t>Hur lång tid tar det</t>
  </si>
  <si>
    <t>Hur många gånger per vecka</t>
  </si>
  <si>
    <t>Den totala kostnaden per år kedjeolja - kedjefett</t>
  </si>
  <si>
    <t xml:space="preserve">Kostnaden på grund av påfyllnings tid med olja </t>
  </si>
  <si>
    <t>Andra stopp på grund av fönsterputsning/filter timmar per år.</t>
  </si>
  <si>
    <t>Kostnad av smörjmedel,hantering och stillestånd per år</t>
  </si>
  <si>
    <t>Amorterings perioden i mânader</t>
  </si>
  <si>
    <t>âr</t>
  </si>
  <si>
    <t>Mân</t>
  </si>
  <si>
    <t>Tiden ett byte tar i minuter</t>
  </si>
  <si>
    <t>Kostnaden av materialet</t>
  </si>
  <si>
    <t xml:space="preserve"> </t>
  </si>
  <si>
    <t xml:space="preserve">År 1 Ökad förtjänst i % </t>
  </si>
  <si>
    <t>Den årliga kostnaden av materiel</t>
  </si>
  <si>
    <t>Inköp ENVIROSYS®</t>
  </si>
  <si>
    <t>Totalt per år</t>
  </si>
  <si>
    <t>(Andra stopp)</t>
  </si>
  <si>
    <t>PRODUKTIONS INTÄKTER</t>
  </si>
  <si>
    <t>KEDJEOLJA - KEDJEFETT</t>
  </si>
  <si>
    <t>VÄRDERING AV SVÄRD/NOSHJUL/KEDJA</t>
  </si>
  <si>
    <t>Förlorad inkomst</t>
  </si>
  <si>
    <t>Frekvensen av byte</t>
  </si>
  <si>
    <t>Valeur au volume (€/m3)</t>
  </si>
  <si>
    <t>Taux horaire (€/hr)</t>
  </si>
  <si>
    <t>Coût du produit par volume (€/L pour l'huile et €/kg pour la graisse)</t>
  </si>
  <si>
    <t>Coût total de lubrifiant (€/an)</t>
  </si>
  <si>
    <t>Coût total dû aux arrêts de travail pour le remplissage (€/an)</t>
  </si>
  <si>
    <t>Coût de la chaîne et guide (€)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</si>
</sst>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 * #,##0_)\ _$_ ;_ * \(#,##0\)\ _$_ ;_ * &quot;-&quot;??_)\ _$_ ;_ @_ "/>
    <numFmt numFmtId="174" formatCode="0.0"/>
    <numFmt numFmtId="175" formatCode="[$€-2]\ #,##0.00;[Red]\-[$€-2]\ #,##0.00"/>
    <numFmt numFmtId="176" formatCode="[$€-2]\ #,##0;[Red]\-[$€-2]\ #,##0"/>
    <numFmt numFmtId="177" formatCode="[$€-2]\ #,##0.00"/>
    <numFmt numFmtId="178" formatCode="[$€-2]\ #,##0.00;\-[$€-2]\ #,##0.00"/>
    <numFmt numFmtId="179" formatCode="&quot;$&quot;#,##0"/>
    <numFmt numFmtId="180" formatCode="[$€-2]\ #,##0"/>
    <numFmt numFmtId="181" formatCode="#,##0.00\ [$kr-41D]"/>
    <numFmt numFmtId="182" formatCode="#,##0\ [$kr-41D]"/>
    <numFmt numFmtId="183" formatCode="#,##0.00\ [$kr-41D];[Red]#,##0.00\ [$kr-41D]"/>
    <numFmt numFmtId="184" formatCode="#,##0\ &quot;kr&quot;"/>
    <numFmt numFmtId="185" formatCode="[$€-2]\ #,##0;\-[$€-2]\ #,##0"/>
    <numFmt numFmtId="186" formatCode="#,##0.00\ [$€-1];[Red]\-#,##0.00\ [$€-1]"/>
    <numFmt numFmtId="187" formatCode="#,##0\ [$€-1];[Red]\-#,##0\ [$€-1]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36"/>
      <color indexed="12"/>
      <name val="Modern No. 20"/>
      <family val="1"/>
    </font>
    <font>
      <b/>
      <sz val="9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10"/>
      <name val="Tahoma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b/>
      <i/>
      <u val="single"/>
      <sz val="14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36"/>
      <color indexed="12"/>
      <name val="Arial"/>
      <family val="0"/>
    </font>
    <font>
      <sz val="11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26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/>
    </xf>
    <xf numFmtId="0" fontId="0" fillId="3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67" fontId="0" fillId="32" borderId="0" xfId="46" applyNumberFormat="1" applyFont="1" applyFill="1" applyBorder="1" applyAlignment="1" applyProtection="1">
      <alignment/>
      <protection locked="0"/>
    </xf>
    <xf numFmtId="167" fontId="14" fillId="0" borderId="0" xfId="46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0" fillId="0" borderId="0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11" xfId="0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/>
      <protection locked="0"/>
    </xf>
    <xf numFmtId="165" fontId="11" fillId="0" borderId="14" xfId="0" applyNumberFormat="1" applyFont="1" applyFill="1" applyBorder="1" applyAlignment="1">
      <alignment/>
    </xf>
    <xf numFmtId="165" fontId="18" fillId="0" borderId="0" xfId="0" applyNumberFormat="1" applyFont="1" applyFill="1" applyBorder="1" applyAlignment="1" applyProtection="1">
      <alignment/>
      <protection locked="0"/>
    </xf>
    <xf numFmtId="173" fontId="13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7" fontId="13" fillId="0" borderId="0" xfId="4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166" fontId="0" fillId="0" borderId="0" xfId="0" applyNumberFormat="1" applyBorder="1" applyAlignment="1">
      <alignment/>
    </xf>
    <xf numFmtId="172" fontId="0" fillId="32" borderId="0" xfId="46" applyNumberFormat="1" applyFont="1" applyFill="1" applyBorder="1" applyAlignment="1" applyProtection="1">
      <alignment/>
      <protection locked="0"/>
    </xf>
    <xf numFmtId="170" fontId="13" fillId="0" borderId="0" xfId="46" applyFont="1" applyFill="1" applyBorder="1" applyAlignment="1" applyProtection="1">
      <alignment/>
      <protection locked="0"/>
    </xf>
    <xf numFmtId="0" fontId="16" fillId="0" borderId="11" xfId="0" applyFont="1" applyFill="1" applyBorder="1" applyAlignment="1">
      <alignment horizontal="left" indent="1"/>
    </xf>
    <xf numFmtId="172" fontId="0" fillId="0" borderId="0" xfId="46" applyNumberFormat="1" applyFont="1" applyFill="1" applyBorder="1" applyAlignment="1" applyProtection="1">
      <alignment/>
      <protection locked="0"/>
    </xf>
    <xf numFmtId="172" fontId="0" fillId="0" borderId="0" xfId="46" applyNumberFormat="1" applyFont="1" applyFill="1" applyBorder="1" applyAlignment="1" applyProtection="1">
      <alignment/>
      <protection/>
    </xf>
    <xf numFmtId="170" fontId="15" fillId="0" borderId="0" xfId="46" applyFont="1" applyFill="1" applyBorder="1" applyAlignment="1" applyProtection="1">
      <alignment/>
      <protection locked="0"/>
    </xf>
    <xf numFmtId="170" fontId="15" fillId="0" borderId="14" xfId="46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170" fontId="12" fillId="0" borderId="16" xfId="46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65" fontId="11" fillId="0" borderId="17" xfId="0" applyNumberFormat="1" applyFont="1" applyFill="1" applyBorder="1" applyAlignment="1" applyProtection="1">
      <alignment/>
      <protection/>
    </xf>
    <xf numFmtId="165" fontId="11" fillId="0" borderId="17" xfId="0" applyNumberFormat="1" applyFont="1" applyFill="1" applyBorder="1" applyAlignment="1">
      <alignment/>
    </xf>
    <xf numFmtId="166" fontId="0" fillId="0" borderId="0" xfId="46" applyNumberFormat="1" applyFont="1" applyFill="1" applyBorder="1" applyAlignment="1" applyProtection="1">
      <alignment/>
      <protection/>
    </xf>
    <xf numFmtId="172" fontId="15" fillId="0" borderId="0" xfId="46" applyNumberFormat="1" applyFont="1" applyFill="1" applyBorder="1" applyAlignment="1" applyProtection="1">
      <alignment/>
      <protection locked="0"/>
    </xf>
    <xf numFmtId="172" fontId="0" fillId="32" borderId="18" xfId="46" applyNumberFormat="1" applyFont="1" applyFill="1" applyBorder="1" applyAlignment="1" applyProtection="1">
      <alignment/>
      <protection locked="0"/>
    </xf>
    <xf numFmtId="172" fontId="11" fillId="0" borderId="18" xfId="46" applyNumberFormat="1" applyFont="1" applyFill="1" applyBorder="1" applyAlignment="1" applyProtection="1">
      <alignment/>
      <protection locked="0"/>
    </xf>
    <xf numFmtId="3" fontId="0" fillId="0" borderId="0" xfId="44" applyNumberFormat="1" applyFont="1" applyFill="1" applyBorder="1" applyAlignment="1" applyProtection="1">
      <alignment/>
      <protection/>
    </xf>
    <xf numFmtId="172" fontId="11" fillId="0" borderId="17" xfId="46" applyNumberFormat="1" applyFont="1" applyFill="1" applyBorder="1" applyAlignment="1" applyProtection="1">
      <alignment/>
      <protection/>
    </xf>
    <xf numFmtId="175" fontId="0" fillId="32" borderId="0" xfId="46" applyNumberFormat="1" applyFont="1" applyFill="1" applyBorder="1" applyAlignment="1" applyProtection="1">
      <alignment/>
      <protection locked="0"/>
    </xf>
    <xf numFmtId="175" fontId="14" fillId="0" borderId="0" xfId="46" applyNumberFormat="1" applyFont="1" applyFill="1" applyBorder="1" applyAlignment="1" applyProtection="1">
      <alignment/>
      <protection locked="0"/>
    </xf>
    <xf numFmtId="175" fontId="0" fillId="0" borderId="0" xfId="46" applyNumberFormat="1" applyFont="1" applyFill="1" applyBorder="1" applyAlignment="1">
      <alignment/>
    </xf>
    <xf numFmtId="176" fontId="11" fillId="0" borderId="17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 locked="0"/>
    </xf>
    <xf numFmtId="1" fontId="0" fillId="0" borderId="0" xfId="44" applyNumberFormat="1" applyFont="1" applyFill="1" applyBorder="1" applyAlignment="1" applyProtection="1">
      <alignment/>
      <protection/>
    </xf>
    <xf numFmtId="177" fontId="0" fillId="32" borderId="0" xfId="46" applyNumberFormat="1" applyFont="1" applyFill="1" applyBorder="1" applyAlignment="1" applyProtection="1">
      <alignment/>
      <protection locked="0"/>
    </xf>
    <xf numFmtId="177" fontId="13" fillId="0" borderId="0" xfId="46" applyNumberFormat="1" applyFont="1" applyFill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177" fontId="0" fillId="0" borderId="0" xfId="46" applyNumberFormat="1" applyFont="1" applyFill="1" applyBorder="1" applyAlignment="1" applyProtection="1">
      <alignment/>
      <protection/>
    </xf>
    <xf numFmtId="177" fontId="0" fillId="0" borderId="0" xfId="46" applyNumberFormat="1" applyFont="1" applyFill="1" applyBorder="1" applyAlignment="1" applyProtection="1">
      <alignment/>
      <protection locked="0"/>
    </xf>
    <xf numFmtId="177" fontId="15" fillId="0" borderId="0" xfId="46" applyNumberFormat="1" applyFont="1" applyFill="1" applyBorder="1" applyAlignment="1" applyProtection="1">
      <alignment/>
      <protection locked="0"/>
    </xf>
    <xf numFmtId="177" fontId="0" fillId="32" borderId="18" xfId="46" applyNumberFormat="1" applyFont="1" applyFill="1" applyBorder="1" applyAlignment="1" applyProtection="1">
      <alignment/>
      <protection locked="0"/>
    </xf>
    <xf numFmtId="177" fontId="11" fillId="0" borderId="18" xfId="46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172" fontId="0" fillId="0" borderId="18" xfId="46" applyNumberFormat="1" applyFont="1" applyFill="1" applyBorder="1" applyAlignment="1" applyProtection="1">
      <alignment/>
      <protection/>
    </xf>
    <xf numFmtId="172" fontId="0" fillId="32" borderId="0" xfId="0" applyNumberFormat="1" applyFill="1" applyBorder="1" applyAlignment="1" applyProtection="1">
      <alignment/>
      <protection locked="0"/>
    </xf>
    <xf numFmtId="170" fontId="13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170" fontId="15" fillId="0" borderId="0" xfId="46" applyFont="1" applyFill="1" applyBorder="1" applyAlignment="1" applyProtection="1">
      <alignment/>
      <protection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11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6" fillId="32" borderId="0" xfId="0" applyFont="1" applyFill="1" applyBorder="1" applyAlignment="1" applyProtection="1">
      <alignment horizontal="right"/>
      <protection locked="0"/>
    </xf>
    <xf numFmtId="175" fontId="0" fillId="0" borderId="0" xfId="46" applyNumberFormat="1" applyFont="1" applyFill="1" applyBorder="1" applyAlignment="1" applyProtection="1">
      <alignment/>
      <protection/>
    </xf>
    <xf numFmtId="177" fontId="0" fillId="0" borderId="18" xfId="46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6" fontId="11" fillId="0" borderId="17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77" fontId="0" fillId="32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32" borderId="0" xfId="0" applyNumberFormat="1" applyFont="1" applyFill="1" applyBorder="1" applyAlignment="1" applyProtection="1">
      <alignment horizontal="right"/>
      <protection locked="0"/>
    </xf>
    <xf numFmtId="172" fontId="14" fillId="0" borderId="0" xfId="0" applyNumberFormat="1" applyFont="1" applyBorder="1" applyAlignment="1" applyProtection="1">
      <alignment/>
      <protection/>
    </xf>
    <xf numFmtId="2" fontId="26" fillId="34" borderId="14" xfId="0" applyNumberFormat="1" applyFont="1" applyFill="1" applyBorder="1" applyAlignment="1">
      <alignment horizontal="center"/>
    </xf>
    <xf numFmtId="2" fontId="24" fillId="34" borderId="16" xfId="0" applyNumberFormat="1" applyFont="1" applyFill="1" applyBorder="1" applyAlignment="1" applyProtection="1">
      <alignment horizontal="center"/>
      <protection/>
    </xf>
    <xf numFmtId="166" fontId="14" fillId="0" borderId="0" xfId="0" applyNumberFormat="1" applyFont="1" applyBorder="1" applyAlignment="1">
      <alignment/>
    </xf>
    <xf numFmtId="2" fontId="24" fillId="34" borderId="16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/>
      <protection/>
    </xf>
    <xf numFmtId="178" fontId="14" fillId="0" borderId="0" xfId="0" applyNumberFormat="1" applyFont="1" applyBorder="1" applyAlignment="1" applyProtection="1">
      <alignment/>
      <protection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34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172" fontId="10" fillId="0" borderId="18" xfId="46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172" fontId="11" fillId="0" borderId="0" xfId="46" applyNumberFormat="1" applyFont="1" applyFill="1" applyBorder="1" applyAlignment="1" applyProtection="1">
      <alignment/>
      <protection/>
    </xf>
    <xf numFmtId="3" fontId="0" fillId="32" borderId="0" xfId="46" applyNumberFormat="1" applyFont="1" applyFill="1" applyBorder="1" applyAlignment="1" applyProtection="1">
      <alignment/>
      <protection locked="0"/>
    </xf>
    <xf numFmtId="3" fontId="0" fillId="33" borderId="0" xfId="46" applyNumberFormat="1" applyFont="1" applyFill="1" applyBorder="1" applyAlignment="1" applyProtection="1">
      <alignment/>
      <protection/>
    </xf>
    <xf numFmtId="1" fontId="0" fillId="32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4" fillId="34" borderId="11" xfId="0" applyFont="1" applyFill="1" applyBorder="1" applyAlignment="1">
      <alignment vertical="center"/>
    </xf>
    <xf numFmtId="0" fontId="24" fillId="34" borderId="11" xfId="0" applyFont="1" applyFill="1" applyBorder="1" applyAlignment="1">
      <alignment horizontal="left" vertical="center"/>
    </xf>
    <xf numFmtId="2" fontId="26" fillId="34" borderId="0" xfId="0" applyNumberFormat="1" applyFont="1" applyFill="1" applyBorder="1" applyAlignment="1">
      <alignment/>
    </xf>
    <xf numFmtId="2" fontId="24" fillId="34" borderId="15" xfId="0" applyNumberFormat="1" applyFont="1" applyFill="1" applyBorder="1" applyAlignment="1">
      <alignment/>
    </xf>
    <xf numFmtId="2" fontId="24" fillId="34" borderId="18" xfId="0" applyNumberFormat="1" applyFont="1" applyFill="1" applyBorder="1" applyAlignment="1">
      <alignment/>
    </xf>
    <xf numFmtId="2" fontId="26" fillId="34" borderId="11" xfId="0" applyNumberFormat="1" applyFont="1" applyFill="1" applyBorder="1" applyAlignment="1">
      <alignment horizontal="right"/>
    </xf>
    <xf numFmtId="183" fontId="0" fillId="32" borderId="0" xfId="46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Border="1" applyAlignment="1">
      <alignment/>
    </xf>
    <xf numFmtId="183" fontId="0" fillId="0" borderId="0" xfId="46" applyNumberFormat="1" applyFont="1" applyFill="1" applyBorder="1" applyAlignment="1">
      <alignment/>
    </xf>
    <xf numFmtId="184" fontId="11" fillId="0" borderId="17" xfId="0" applyNumberFormat="1" applyFont="1" applyFill="1" applyBorder="1" applyAlignment="1" applyProtection="1">
      <alignment/>
      <protection/>
    </xf>
    <xf numFmtId="184" fontId="11" fillId="0" borderId="17" xfId="0" applyNumberFormat="1" applyFont="1" applyFill="1" applyBorder="1" applyAlignment="1">
      <alignment/>
    </xf>
    <xf numFmtId="181" fontId="0" fillId="32" borderId="0" xfId="46" applyNumberFormat="1" applyFont="1" applyFill="1" applyBorder="1" applyAlignment="1" applyProtection="1">
      <alignment/>
      <protection locked="0"/>
    </xf>
    <xf numFmtId="181" fontId="0" fillId="32" borderId="0" xfId="0" applyNumberFormat="1" applyFill="1" applyBorder="1" applyAlignment="1" applyProtection="1">
      <alignment/>
      <protection locked="0"/>
    </xf>
    <xf numFmtId="0" fontId="24" fillId="34" borderId="11" xfId="0" applyFont="1" applyFill="1" applyBorder="1" applyAlignment="1">
      <alignment horizontal="center" vertical="center"/>
    </xf>
    <xf numFmtId="181" fontId="0" fillId="0" borderId="0" xfId="46" applyNumberFormat="1" applyFont="1" applyFill="1" applyBorder="1" applyAlignment="1" applyProtection="1">
      <alignment/>
      <protection/>
    </xf>
    <xf numFmtId="181" fontId="0" fillId="0" borderId="18" xfId="46" applyNumberFormat="1" applyFont="1" applyFill="1" applyBorder="1" applyAlignment="1" applyProtection="1">
      <alignment/>
      <protection/>
    </xf>
    <xf numFmtId="181" fontId="0" fillId="32" borderId="18" xfId="46" applyNumberFormat="1" applyFont="1" applyFill="1" applyBorder="1" applyAlignment="1" applyProtection="1">
      <alignment/>
      <protection locked="0"/>
    </xf>
    <xf numFmtId="182" fontId="10" fillId="0" borderId="18" xfId="46" applyNumberFormat="1" applyFont="1" applyFill="1" applyBorder="1" applyAlignment="1" applyProtection="1">
      <alignment/>
      <protection/>
    </xf>
    <xf numFmtId="182" fontId="11" fillId="0" borderId="17" xfId="46" applyNumberFormat="1" applyFont="1" applyFill="1" applyBorder="1" applyAlignment="1" applyProtection="1">
      <alignment/>
      <protection/>
    </xf>
    <xf numFmtId="2" fontId="24" fillId="34" borderId="15" xfId="0" applyNumberFormat="1" applyFont="1" applyFill="1" applyBorder="1" applyAlignment="1">
      <alignment horizontal="center"/>
    </xf>
    <xf numFmtId="2" fontId="25" fillId="34" borderId="11" xfId="0" applyNumberFormat="1" applyFont="1" applyFill="1" applyBorder="1" applyAlignment="1">
      <alignment horizontal="center"/>
    </xf>
    <xf numFmtId="179" fontId="11" fillId="0" borderId="17" xfId="46" applyNumberFormat="1" applyFont="1" applyFill="1" applyBorder="1" applyAlignment="1" applyProtection="1">
      <alignment/>
      <protection/>
    </xf>
    <xf numFmtId="179" fontId="10" fillId="0" borderId="18" xfId="46" applyNumberFormat="1" applyFont="1" applyFill="1" applyBorder="1" applyAlignment="1" applyProtection="1">
      <alignment/>
      <protection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79" fontId="2" fillId="0" borderId="18" xfId="46" applyNumberFormat="1" applyFont="1" applyFill="1" applyBorder="1" applyAlignment="1" applyProtection="1">
      <alignment/>
      <protection/>
    </xf>
    <xf numFmtId="179" fontId="14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Border="1" applyAlignment="1" applyProtection="1">
      <alignment/>
      <protection/>
    </xf>
    <xf numFmtId="180" fontId="2" fillId="0" borderId="18" xfId="46" applyNumberFormat="1" applyFont="1" applyFill="1" applyBorder="1" applyAlignment="1" applyProtection="1">
      <alignment/>
      <protection/>
    </xf>
    <xf numFmtId="182" fontId="14" fillId="0" borderId="0" xfId="0" applyNumberFormat="1" applyFont="1" applyBorder="1" applyAlignment="1">
      <alignment/>
    </xf>
    <xf numFmtId="2" fontId="0" fillId="33" borderId="0" xfId="0" applyNumberFormat="1" applyFill="1" applyBorder="1" applyAlignment="1">
      <alignment/>
    </xf>
    <xf numFmtId="2" fontId="0" fillId="32" borderId="0" xfId="0" applyNumberFormat="1" applyFont="1" applyFill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0" fontId="11" fillId="0" borderId="17" xfId="46" applyNumberFormat="1" applyFont="1" applyFill="1" applyBorder="1" applyAlignment="1" applyProtection="1">
      <alignment/>
      <protection/>
    </xf>
    <xf numFmtId="180" fontId="10" fillId="0" borderId="18" xfId="46" applyNumberFormat="1" applyFont="1" applyFill="1" applyBorder="1" applyAlignment="1" applyProtection="1">
      <alignment/>
      <protection/>
    </xf>
    <xf numFmtId="175" fontId="0" fillId="32" borderId="18" xfId="46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>
      <alignment horizontal="right"/>
    </xf>
    <xf numFmtId="0" fontId="22" fillId="34" borderId="12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179" fontId="23" fillId="34" borderId="11" xfId="0" applyNumberFormat="1" applyFont="1" applyFill="1" applyBorder="1" applyAlignment="1">
      <alignment horizontal="center" vertical="center"/>
    </xf>
    <xf numFmtId="179" fontId="23" fillId="34" borderId="0" xfId="0" applyNumberFormat="1" applyFont="1" applyFill="1" applyBorder="1" applyAlignment="1">
      <alignment horizontal="center" vertical="center"/>
    </xf>
    <xf numFmtId="179" fontId="23" fillId="34" borderId="14" xfId="0" applyNumberFormat="1" applyFont="1" applyFill="1" applyBorder="1" applyAlignment="1">
      <alignment horizontal="center" vertical="center"/>
    </xf>
    <xf numFmtId="179" fontId="23" fillId="34" borderId="15" xfId="0" applyNumberFormat="1" applyFont="1" applyFill="1" applyBorder="1" applyAlignment="1">
      <alignment horizontal="center" vertical="center"/>
    </xf>
    <xf numFmtId="179" fontId="23" fillId="34" borderId="18" xfId="0" applyNumberFormat="1" applyFont="1" applyFill="1" applyBorder="1" applyAlignment="1">
      <alignment horizontal="center" vertical="center"/>
    </xf>
    <xf numFmtId="179" fontId="23" fillId="34" borderId="16" xfId="0" applyNumberFormat="1" applyFont="1" applyFill="1" applyBorder="1" applyAlignment="1">
      <alignment horizontal="center" vertical="center"/>
    </xf>
    <xf numFmtId="10" fontId="27" fillId="34" borderId="15" xfId="0" applyNumberFormat="1" applyFont="1" applyFill="1" applyBorder="1" applyAlignment="1">
      <alignment horizontal="center" vertical="center"/>
    </xf>
    <xf numFmtId="10" fontId="27" fillId="34" borderId="18" xfId="0" applyNumberFormat="1" applyFont="1" applyFill="1" applyBorder="1" applyAlignment="1">
      <alignment horizontal="center" vertical="center"/>
    </xf>
    <xf numFmtId="10" fontId="27" fillId="34" borderId="16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79" fontId="24" fillId="34" borderId="0" xfId="0" applyNumberFormat="1" applyFont="1" applyFill="1" applyBorder="1" applyAlignment="1">
      <alignment horizontal="center" vertical="center"/>
    </xf>
    <xf numFmtId="179" fontId="24" fillId="34" borderId="14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5" xfId="0" applyFont="1" applyFill="1" applyBorder="1" applyAlignment="1">
      <alignment horizontal="left" vertical="center"/>
    </xf>
    <xf numFmtId="179" fontId="24" fillId="34" borderId="18" xfId="0" applyNumberFormat="1" applyFont="1" applyFill="1" applyBorder="1" applyAlignment="1">
      <alignment horizontal="center" vertical="center"/>
    </xf>
    <xf numFmtId="179" fontId="24" fillId="34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0" fillId="0" borderId="19" xfId="0" applyFont="1" applyFill="1" applyBorder="1" applyAlignment="1">
      <alignment horizontal="center"/>
    </xf>
    <xf numFmtId="179" fontId="27" fillId="34" borderId="0" xfId="0" applyNumberFormat="1" applyFont="1" applyFill="1" applyBorder="1" applyAlignment="1">
      <alignment horizontal="center" vertical="center"/>
    </xf>
    <xf numFmtId="179" fontId="27" fillId="34" borderId="14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179" fontId="27" fillId="34" borderId="18" xfId="0" applyNumberFormat="1" applyFont="1" applyFill="1" applyBorder="1" applyAlignment="1">
      <alignment horizontal="center" vertical="center"/>
    </xf>
    <xf numFmtId="179" fontId="27" fillId="34" borderId="16" xfId="0" applyNumberFormat="1" applyFont="1" applyFill="1" applyBorder="1" applyAlignment="1">
      <alignment horizontal="center" vertical="center"/>
    </xf>
    <xf numFmtId="10" fontId="27" fillId="34" borderId="15" xfId="0" applyNumberFormat="1" applyFont="1" applyFill="1" applyBorder="1" applyAlignment="1" applyProtection="1">
      <alignment horizontal="center" vertical="center"/>
      <protection/>
    </xf>
    <xf numFmtId="10" fontId="27" fillId="34" borderId="18" xfId="0" applyNumberFormat="1" applyFont="1" applyFill="1" applyBorder="1" applyAlignment="1" applyProtection="1">
      <alignment horizontal="center" vertical="center"/>
      <protection/>
    </xf>
    <xf numFmtId="10" fontId="27" fillId="34" borderId="16" xfId="0" applyNumberFormat="1" applyFont="1" applyFill="1" applyBorder="1" applyAlignment="1" applyProtection="1">
      <alignment horizontal="center" vertical="center"/>
      <protection/>
    </xf>
    <xf numFmtId="2" fontId="26" fillId="34" borderId="11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2" fontId="24" fillId="34" borderId="15" xfId="0" applyNumberFormat="1" applyFont="1" applyFill="1" applyBorder="1" applyAlignment="1" applyProtection="1">
      <alignment horizontal="center"/>
      <protection/>
    </xf>
    <xf numFmtId="2" fontId="24" fillId="34" borderId="18" xfId="0" applyNumberFormat="1" applyFont="1" applyFill="1" applyBorder="1" applyAlignment="1" applyProtection="1">
      <alignment horizontal="center"/>
      <protection/>
    </xf>
    <xf numFmtId="180" fontId="27" fillId="34" borderId="0" xfId="0" applyNumberFormat="1" applyFont="1" applyFill="1" applyBorder="1" applyAlignment="1">
      <alignment horizontal="center" vertical="center"/>
    </xf>
    <xf numFmtId="180" fontId="27" fillId="34" borderId="14" xfId="0" applyNumberFormat="1" applyFont="1" applyFill="1" applyBorder="1" applyAlignment="1">
      <alignment horizontal="center" vertical="center"/>
    </xf>
    <xf numFmtId="180" fontId="27" fillId="34" borderId="18" xfId="0" applyNumberFormat="1" applyFont="1" applyFill="1" applyBorder="1" applyAlignment="1">
      <alignment horizontal="center" vertical="center"/>
    </xf>
    <xf numFmtId="180" fontId="27" fillId="34" borderId="16" xfId="0" applyNumberFormat="1" applyFont="1" applyFill="1" applyBorder="1" applyAlignment="1">
      <alignment horizontal="center" vertical="center"/>
    </xf>
    <xf numFmtId="180" fontId="24" fillId="34" borderId="0" xfId="0" applyNumberFormat="1" applyFont="1" applyFill="1" applyBorder="1" applyAlignment="1">
      <alignment horizontal="center" vertical="center"/>
    </xf>
    <xf numFmtId="180" fontId="24" fillId="34" borderId="14" xfId="0" applyNumberFormat="1" applyFont="1" applyFill="1" applyBorder="1" applyAlignment="1">
      <alignment horizontal="center" vertical="center"/>
    </xf>
    <xf numFmtId="180" fontId="23" fillId="34" borderId="11" xfId="0" applyNumberFormat="1" applyFont="1" applyFill="1" applyBorder="1" applyAlignment="1">
      <alignment horizontal="center" vertical="center"/>
    </xf>
    <xf numFmtId="180" fontId="23" fillId="34" borderId="0" xfId="0" applyNumberFormat="1" applyFont="1" applyFill="1" applyBorder="1" applyAlignment="1">
      <alignment horizontal="center" vertical="center"/>
    </xf>
    <xf numFmtId="180" fontId="23" fillId="34" borderId="14" xfId="0" applyNumberFormat="1" applyFont="1" applyFill="1" applyBorder="1" applyAlignment="1">
      <alignment horizontal="center" vertical="center"/>
    </xf>
    <xf numFmtId="180" fontId="23" fillId="34" borderId="15" xfId="0" applyNumberFormat="1" applyFont="1" applyFill="1" applyBorder="1" applyAlignment="1">
      <alignment horizontal="center" vertical="center"/>
    </xf>
    <xf numFmtId="180" fontId="23" fillId="34" borderId="18" xfId="0" applyNumberFormat="1" applyFont="1" applyFill="1" applyBorder="1" applyAlignment="1">
      <alignment horizontal="center" vertical="center"/>
    </xf>
    <xf numFmtId="180" fontId="23" fillId="34" borderId="16" xfId="0" applyNumberFormat="1" applyFont="1" applyFill="1" applyBorder="1" applyAlignment="1">
      <alignment horizontal="center" vertical="center"/>
    </xf>
    <xf numFmtId="180" fontId="24" fillId="34" borderId="18" xfId="0" applyNumberFormat="1" applyFont="1" applyFill="1" applyBorder="1" applyAlignment="1">
      <alignment horizontal="center" vertical="center"/>
    </xf>
    <xf numFmtId="180" fontId="24" fillId="34" borderId="16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182" fontId="23" fillId="34" borderId="11" xfId="0" applyNumberFormat="1" applyFont="1" applyFill="1" applyBorder="1" applyAlignment="1">
      <alignment horizontal="center" vertical="center"/>
    </xf>
    <xf numFmtId="182" fontId="23" fillId="34" borderId="0" xfId="0" applyNumberFormat="1" applyFont="1" applyFill="1" applyBorder="1" applyAlignment="1">
      <alignment horizontal="center" vertical="center"/>
    </xf>
    <xf numFmtId="182" fontId="23" fillId="34" borderId="14" xfId="0" applyNumberFormat="1" applyFont="1" applyFill="1" applyBorder="1" applyAlignment="1">
      <alignment horizontal="center" vertical="center"/>
    </xf>
    <xf numFmtId="182" fontId="23" fillId="34" borderId="15" xfId="0" applyNumberFormat="1" applyFont="1" applyFill="1" applyBorder="1" applyAlignment="1">
      <alignment horizontal="center" vertical="center"/>
    </xf>
    <xf numFmtId="182" fontId="23" fillId="34" borderId="18" xfId="0" applyNumberFormat="1" applyFont="1" applyFill="1" applyBorder="1" applyAlignment="1">
      <alignment horizontal="center" vertical="center"/>
    </xf>
    <xf numFmtId="182" fontId="23" fillId="34" borderId="16" xfId="0" applyNumberFormat="1" applyFont="1" applyFill="1" applyBorder="1" applyAlignment="1">
      <alignment horizontal="center" vertical="center"/>
    </xf>
    <xf numFmtId="2" fontId="25" fillId="34" borderId="0" xfId="0" applyNumberFormat="1" applyFont="1" applyFill="1" applyBorder="1" applyAlignment="1">
      <alignment horizontal="center"/>
    </xf>
    <xf numFmtId="2" fontId="25" fillId="34" borderId="14" xfId="0" applyNumberFormat="1" applyFont="1" applyFill="1" applyBorder="1" applyAlignment="1">
      <alignment horizontal="center"/>
    </xf>
    <xf numFmtId="2" fontId="24" fillId="34" borderId="18" xfId="0" applyNumberFormat="1" applyFont="1" applyFill="1" applyBorder="1" applyAlignment="1">
      <alignment horizontal="center"/>
    </xf>
    <xf numFmtId="2" fontId="24" fillId="34" borderId="16" xfId="0" applyNumberFormat="1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 vertical="center"/>
    </xf>
    <xf numFmtId="181" fontId="24" fillId="34" borderId="0" xfId="0" applyNumberFormat="1" applyFont="1" applyFill="1" applyBorder="1" applyAlignment="1">
      <alignment horizontal="center" vertical="center"/>
    </xf>
    <xf numFmtId="181" fontId="24" fillId="34" borderId="14" xfId="0" applyNumberFormat="1" applyFont="1" applyFill="1" applyBorder="1" applyAlignment="1">
      <alignment horizontal="center" vertical="center"/>
    </xf>
    <xf numFmtId="181" fontId="24" fillId="34" borderId="18" xfId="0" applyNumberFormat="1" applyFont="1" applyFill="1" applyBorder="1" applyAlignment="1">
      <alignment horizontal="center" vertical="center"/>
    </xf>
    <xf numFmtId="181" fontId="24" fillId="34" borderId="16" xfId="0" applyNumberFormat="1" applyFont="1" applyFill="1" applyBorder="1" applyAlignment="1">
      <alignment horizontal="center" vertical="center"/>
    </xf>
    <xf numFmtId="181" fontId="27" fillId="34" borderId="0" xfId="0" applyNumberFormat="1" applyFont="1" applyFill="1" applyBorder="1" applyAlignment="1">
      <alignment horizontal="center" vertical="center"/>
    </xf>
    <xf numFmtId="181" fontId="27" fillId="34" borderId="14" xfId="0" applyNumberFormat="1" applyFont="1" applyFill="1" applyBorder="1" applyAlignment="1">
      <alignment horizontal="center" vertical="center"/>
    </xf>
    <xf numFmtId="181" fontId="27" fillId="34" borderId="18" xfId="0" applyNumberFormat="1" applyFont="1" applyFill="1" applyBorder="1" applyAlignment="1">
      <alignment horizontal="center" vertical="center"/>
    </xf>
    <xf numFmtId="181" fontId="27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1019175</xdr:colOff>
      <xdr:row>0</xdr:row>
      <xdr:rowOff>85725</xdr:rowOff>
    </xdr:from>
    <xdr:ext cx="4495800" cy="1209675"/>
    <xdr:sp>
      <xdr:nvSpPr>
        <xdr:cNvPr id="1" name="Text Box 2"/>
        <xdr:cNvSpPr txBox="1">
          <a:spLocks noChangeArrowheads="1"/>
        </xdr:cNvSpPr>
      </xdr:nvSpPr>
      <xdr:spPr>
        <a:xfrm>
          <a:off x="7096125" y="85725"/>
          <a:ext cx="44958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Voyez combien vous pouvez épargner !!!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3314700" cy="447675"/>
    <xdr:sp>
      <xdr:nvSpPr>
        <xdr:cNvPr id="2" name="Text Box 3"/>
        <xdr:cNvSpPr txBox="1">
          <a:spLocks noChangeArrowheads="1"/>
        </xdr:cNvSpPr>
      </xdr:nvSpPr>
      <xdr:spPr>
        <a:xfrm>
          <a:off x="619125" y="428625"/>
          <a:ext cx="3314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Évaluation financière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Unités métriques</a:t>
          </a:r>
        </a:p>
      </xdr:txBody>
    </xdr:sp>
    <xdr:clientData/>
  </xdr:oneCellAnchor>
  <xdr:twoCellAnchor>
    <xdr:from>
      <xdr:col>2</xdr:col>
      <xdr:colOff>19050</xdr:colOff>
      <xdr:row>0</xdr:row>
      <xdr:rowOff>123825</xdr:rowOff>
    </xdr:from>
    <xdr:to>
      <xdr:col>4</xdr:col>
      <xdr:colOff>923925</xdr:colOff>
      <xdr:row>6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382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0</xdr:row>
      <xdr:rowOff>104775</xdr:rowOff>
    </xdr:from>
    <xdr:ext cx="3714750" cy="1333500"/>
    <xdr:sp>
      <xdr:nvSpPr>
        <xdr:cNvPr id="1" name="Text Box 8"/>
        <xdr:cNvSpPr txBox="1">
          <a:spLocks noChangeArrowheads="1"/>
        </xdr:cNvSpPr>
      </xdr:nvSpPr>
      <xdr:spPr>
        <a:xfrm>
          <a:off x="7115175" y="104775"/>
          <a:ext cx="37147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457200</xdr:colOff>
      <xdr:row>1</xdr:row>
      <xdr:rowOff>190500</xdr:rowOff>
    </xdr:from>
    <xdr:ext cx="2819400" cy="447675"/>
    <xdr:sp>
      <xdr:nvSpPr>
        <xdr:cNvPr id="2" name="Text Box 9"/>
        <xdr:cNvSpPr txBox="1">
          <a:spLocks noChangeArrowheads="1"/>
        </xdr:cNvSpPr>
      </xdr:nvSpPr>
      <xdr:spPr>
        <a:xfrm>
          <a:off x="628650" y="428625"/>
          <a:ext cx="2819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Metric Units</a:t>
          </a:r>
        </a:p>
      </xdr:txBody>
    </xdr:sp>
    <xdr:clientData/>
  </xdr:oneCellAnchor>
  <xdr:twoCellAnchor>
    <xdr:from>
      <xdr:col>2</xdr:col>
      <xdr:colOff>142875</xdr:colOff>
      <xdr:row>0</xdr:row>
      <xdr:rowOff>104775</xdr:rowOff>
    </xdr:from>
    <xdr:to>
      <xdr:col>4</xdr:col>
      <xdr:colOff>1047750</xdr:colOff>
      <xdr:row>6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0</xdr:row>
      <xdr:rowOff>95250</xdr:rowOff>
    </xdr:from>
    <xdr:ext cx="4638675" cy="1285875"/>
    <xdr:sp>
      <xdr:nvSpPr>
        <xdr:cNvPr id="1" name="Text Box 3"/>
        <xdr:cNvSpPr txBox="1">
          <a:spLocks noChangeArrowheads="1"/>
        </xdr:cNvSpPr>
      </xdr:nvSpPr>
      <xdr:spPr>
        <a:xfrm>
          <a:off x="7315200" y="95250"/>
          <a:ext cx="4638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447675</xdr:colOff>
      <xdr:row>2</xdr:row>
      <xdr:rowOff>0</xdr:rowOff>
    </xdr:from>
    <xdr:ext cx="2981325" cy="457200"/>
    <xdr:sp>
      <xdr:nvSpPr>
        <xdr:cNvPr id="2" name="Text Box 4"/>
        <xdr:cNvSpPr txBox="1">
          <a:spLocks noChangeArrowheads="1"/>
        </xdr:cNvSpPr>
      </xdr:nvSpPr>
      <xdr:spPr>
        <a:xfrm>
          <a:off x="638175" y="495300"/>
          <a:ext cx="2981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Imperial Units</a:t>
          </a:r>
        </a:p>
      </xdr:txBody>
    </xdr:sp>
    <xdr:clientData/>
  </xdr:oneCellAnchor>
  <xdr:twoCellAnchor>
    <xdr:from>
      <xdr:col>2</xdr:col>
      <xdr:colOff>361950</xdr:colOff>
      <xdr:row>0</xdr:row>
      <xdr:rowOff>104775</xdr:rowOff>
    </xdr:from>
    <xdr:to>
      <xdr:col>4</xdr:col>
      <xdr:colOff>1209675</xdr:colOff>
      <xdr:row>6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1019175</xdr:colOff>
      <xdr:row>0</xdr:row>
      <xdr:rowOff>85725</xdr:rowOff>
    </xdr:from>
    <xdr:ext cx="5562600" cy="1209675"/>
    <xdr:sp>
      <xdr:nvSpPr>
        <xdr:cNvPr id="1" name="Text Box 2"/>
        <xdr:cNvSpPr txBox="1">
          <a:spLocks noChangeArrowheads="1"/>
        </xdr:cNvSpPr>
      </xdr:nvSpPr>
      <xdr:spPr>
        <a:xfrm>
          <a:off x="7096125" y="85725"/>
          <a:ext cx="55626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Voyez combien vous pouvez épargner !!!</a:t>
          </a:r>
        </a:p>
      </xdr:txBody>
    </xdr:sp>
    <xdr:clientData/>
  </xdr:oneCellAnchor>
  <xdr:oneCellAnchor>
    <xdr:from>
      <xdr:col>1</xdr:col>
      <xdr:colOff>466725</xdr:colOff>
      <xdr:row>1</xdr:row>
      <xdr:rowOff>257175</xdr:rowOff>
    </xdr:from>
    <xdr:ext cx="3581400" cy="438150"/>
    <xdr:sp>
      <xdr:nvSpPr>
        <xdr:cNvPr id="2" name="Text Box 3"/>
        <xdr:cNvSpPr txBox="1">
          <a:spLocks noChangeArrowheads="1"/>
        </xdr:cNvSpPr>
      </xdr:nvSpPr>
      <xdr:spPr>
        <a:xfrm>
          <a:off x="619125" y="495300"/>
          <a:ext cx="3581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Évaluation financière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Unités métriques (€)</a:t>
          </a:r>
        </a:p>
      </xdr:txBody>
    </xdr:sp>
    <xdr:clientData/>
  </xdr:oneCellAnchor>
  <xdr:twoCellAnchor>
    <xdr:from>
      <xdr:col>2</xdr:col>
      <xdr:colOff>19050</xdr:colOff>
      <xdr:row>0</xdr:row>
      <xdr:rowOff>123825</xdr:rowOff>
    </xdr:from>
    <xdr:to>
      <xdr:col>4</xdr:col>
      <xdr:colOff>923925</xdr:colOff>
      <xdr:row>6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382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0</xdr:row>
      <xdr:rowOff>133350</xdr:rowOff>
    </xdr:from>
    <xdr:ext cx="4638675" cy="1333500"/>
    <xdr:sp>
      <xdr:nvSpPr>
        <xdr:cNvPr id="1" name="Text Box 2"/>
        <xdr:cNvSpPr txBox="1">
          <a:spLocks noChangeArrowheads="1"/>
        </xdr:cNvSpPr>
      </xdr:nvSpPr>
      <xdr:spPr>
        <a:xfrm>
          <a:off x="7610475" y="133350"/>
          <a:ext cx="463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2533650" cy="438150"/>
    <xdr:sp>
      <xdr:nvSpPr>
        <xdr:cNvPr id="2" name="Text Box 3"/>
        <xdr:cNvSpPr txBox="1">
          <a:spLocks noChangeArrowheads="1"/>
        </xdr:cNvSpPr>
      </xdr:nvSpPr>
      <xdr:spPr>
        <a:xfrm>
          <a:off x="657225" y="428625"/>
          <a:ext cx="2533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Euros (€</a:t>
          </a:r>
          <a:r>
            <a:rPr lang="en-US" cap="none" sz="119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2</xdr:col>
      <xdr:colOff>304800</xdr:colOff>
      <xdr:row>0</xdr:row>
      <xdr:rowOff>104775</xdr:rowOff>
    </xdr:from>
    <xdr:to>
      <xdr:col>4</xdr:col>
      <xdr:colOff>1209675</xdr:colOff>
      <xdr:row>6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</xdr:row>
      <xdr:rowOff>0</xdr:rowOff>
    </xdr:from>
    <xdr:ext cx="3543300" cy="1219200"/>
    <xdr:sp>
      <xdr:nvSpPr>
        <xdr:cNvPr id="1" name="Text Box 2"/>
        <xdr:cNvSpPr txBox="1">
          <a:spLocks noChangeArrowheads="1"/>
        </xdr:cNvSpPr>
      </xdr:nvSpPr>
      <xdr:spPr>
        <a:xfrm>
          <a:off x="6962775" y="238125"/>
          <a:ext cx="3543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 hur mycket vi tjänar!!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1619250" cy="447675"/>
    <xdr:sp>
      <xdr:nvSpPr>
        <xdr:cNvPr id="2" name="Text Box 3"/>
        <xdr:cNvSpPr txBox="1">
          <a:spLocks noChangeArrowheads="1"/>
        </xdr:cNvSpPr>
      </xdr:nvSpPr>
      <xdr:spPr>
        <a:xfrm>
          <a:off x="619125" y="428625"/>
          <a:ext cx="1619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Kostnads beräkning</a:t>
          </a:r>
        </a:p>
      </xdr:txBody>
    </xdr:sp>
    <xdr:clientData/>
  </xdr:oneCellAnchor>
  <xdr:twoCellAnchor>
    <xdr:from>
      <xdr:col>2</xdr:col>
      <xdr:colOff>161925</xdr:colOff>
      <xdr:row>0</xdr:row>
      <xdr:rowOff>114300</xdr:rowOff>
    </xdr:from>
    <xdr:to>
      <xdr:col>5</xdr:col>
      <xdr:colOff>142875</xdr:colOff>
      <xdr:row>6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14300"/>
          <a:ext cx="2495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tabSelected="1" zoomScale="85" zoomScaleNormal="85" zoomScalePageLayoutView="0" workbookViewId="0" topLeftCell="A1">
      <selection activeCell="B13" sqref="B13"/>
    </sheetView>
  </sheetViews>
  <sheetFormatPr defaultColWidth="11.421875" defaultRowHeight="12.75"/>
  <cols>
    <col min="1" max="1" width="2.28125" style="0" customWidth="1"/>
    <col min="2" max="2" width="67.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63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45</v>
      </c>
      <c r="C9" s="213" t="s">
        <v>46</v>
      </c>
      <c r="D9" s="213"/>
      <c r="E9" s="213"/>
      <c r="F9" s="15"/>
      <c r="H9" s="16" t="s">
        <v>50</v>
      </c>
      <c r="I9" s="16"/>
      <c r="J9" s="93"/>
      <c r="K9" s="13"/>
    </row>
    <row r="10" spans="2:11" ht="18.75">
      <c r="B10" s="17"/>
      <c r="C10" s="18" t="s">
        <v>47</v>
      </c>
      <c r="D10" s="18"/>
      <c r="E10" s="18" t="s">
        <v>48</v>
      </c>
      <c r="F10" s="19"/>
      <c r="H10" s="20" t="s">
        <v>51</v>
      </c>
      <c r="I10" s="20"/>
      <c r="K10" s="21"/>
    </row>
    <row r="11" spans="2:11" ht="18.75">
      <c r="B11" s="22"/>
      <c r="C11" s="23" t="s">
        <v>49</v>
      </c>
      <c r="D11" s="23"/>
      <c r="E11" s="23" t="s">
        <v>80</v>
      </c>
      <c r="F11" s="24"/>
      <c r="H11" s="25" t="s">
        <v>52</v>
      </c>
      <c r="I11" s="25"/>
      <c r="J11" s="25"/>
      <c r="K11" s="21"/>
    </row>
    <row r="12" spans="2:8" ht="15.75" thickBot="1">
      <c r="B12" s="26" t="s">
        <v>56</v>
      </c>
      <c r="C12" s="27"/>
      <c r="D12" s="27"/>
      <c r="E12" s="28"/>
      <c r="F12" s="29"/>
      <c r="H12" s="30"/>
    </row>
    <row r="13" spans="2:10" ht="15" customHeight="1">
      <c r="B13" s="60" t="s">
        <v>58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70" t="s">
        <v>89</v>
      </c>
      <c r="I13" s="171"/>
      <c r="J13" s="172"/>
    </row>
    <row r="14" spans="2:10" ht="15" customHeight="1">
      <c r="B14" s="60" t="s">
        <v>59</v>
      </c>
      <c r="C14" s="37">
        <v>18</v>
      </c>
      <c r="D14" s="38"/>
      <c r="E14" s="39">
        <f t="shared" si="0"/>
        <v>18</v>
      </c>
      <c r="F14" s="40"/>
      <c r="G14" s="30"/>
      <c r="H14" s="173"/>
      <c r="I14" s="174"/>
      <c r="J14" s="175"/>
    </row>
    <row r="15" spans="2:10" ht="15" customHeight="1">
      <c r="B15" s="60" t="s">
        <v>73</v>
      </c>
      <c r="C15" s="41">
        <f>C13*C14</f>
        <v>324</v>
      </c>
      <c r="D15" s="41"/>
      <c r="E15" s="39">
        <f t="shared" si="0"/>
        <v>324</v>
      </c>
      <c r="F15" s="40"/>
      <c r="G15" s="30"/>
      <c r="H15" s="124" t="s">
        <v>93</v>
      </c>
      <c r="I15" s="214">
        <f>C39-E39</f>
        <v>73733.4375</v>
      </c>
      <c r="J15" s="215"/>
    </row>
    <row r="16" spans="2:10" ht="15" customHeight="1">
      <c r="B16" s="60" t="s">
        <v>67</v>
      </c>
      <c r="C16" s="32">
        <v>105</v>
      </c>
      <c r="D16" s="33"/>
      <c r="E16" s="42">
        <f t="shared" si="0"/>
        <v>105</v>
      </c>
      <c r="F16" s="43"/>
      <c r="G16" s="30"/>
      <c r="H16" s="216" t="s">
        <v>94</v>
      </c>
      <c r="I16" s="214">
        <f>C39-E39+E37</f>
        <v>73733.4375</v>
      </c>
      <c r="J16" s="215"/>
    </row>
    <row r="17" spans="2:10" ht="15" customHeight="1" thickBot="1">
      <c r="B17" s="60" t="s">
        <v>64</v>
      </c>
      <c r="C17" s="32">
        <v>45</v>
      </c>
      <c r="D17" s="33"/>
      <c r="E17" s="42">
        <f t="shared" si="0"/>
        <v>45</v>
      </c>
      <c r="F17" s="43"/>
      <c r="G17" s="30"/>
      <c r="H17" s="217"/>
      <c r="I17" s="218"/>
      <c r="J17" s="219"/>
    </row>
    <row r="18" spans="2:7" ht="15.75" customHeight="1" thickBot="1">
      <c r="B18" s="44" t="s">
        <v>60</v>
      </c>
      <c r="C18" s="71">
        <f>C15*C16*C17</f>
        <v>1530900</v>
      </c>
      <c r="D18" s="45"/>
      <c r="E18" s="72">
        <f t="shared" si="0"/>
        <v>1530900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200" t="s">
        <v>85</v>
      </c>
      <c r="I19" s="201"/>
      <c r="J19" s="202"/>
    </row>
    <row r="20" spans="2:11" ht="15" customHeight="1">
      <c r="B20" s="26" t="s">
        <v>57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65</v>
      </c>
      <c r="C21" s="114">
        <v>1</v>
      </c>
      <c r="D21" s="27"/>
      <c r="E21" s="163">
        <f>1/12</f>
        <v>0.08333333333333333</v>
      </c>
      <c r="F21" s="43"/>
      <c r="G21" s="30"/>
      <c r="H21" s="133" t="s">
        <v>86</v>
      </c>
      <c r="I21" s="206">
        <f>C27</f>
        <v>9450</v>
      </c>
      <c r="J21" s="207"/>
      <c r="K21" s="30"/>
    </row>
    <row r="22" spans="2:12" ht="15" customHeight="1">
      <c r="B22" s="60" t="s">
        <v>61</v>
      </c>
      <c r="C22" s="77">
        <f>C17*C16*C21</f>
        <v>4725</v>
      </c>
      <c r="D22" s="48"/>
      <c r="E22" s="49">
        <f>E16*E17*E21</f>
        <v>393.75</v>
      </c>
      <c r="F22" s="50"/>
      <c r="G22" s="30"/>
      <c r="H22" s="208" t="s">
        <v>87</v>
      </c>
      <c r="I22" s="206">
        <f>E27</f>
        <v>5709.375</v>
      </c>
      <c r="J22" s="207"/>
      <c r="K22" s="30"/>
      <c r="L22" s="127"/>
    </row>
    <row r="23" spans="2:11" ht="15" customHeight="1" thickBot="1">
      <c r="B23" s="60" t="s">
        <v>66</v>
      </c>
      <c r="C23" s="37">
        <v>2</v>
      </c>
      <c r="D23" s="51"/>
      <c r="E23" s="95">
        <v>14.5</v>
      </c>
      <c r="F23" s="43"/>
      <c r="G23" s="52"/>
      <c r="H23" s="209"/>
      <c r="I23" s="210"/>
      <c r="J23" s="211"/>
      <c r="K23" s="30"/>
    </row>
    <row r="24" spans="2:11" ht="15" customHeight="1" thickBot="1">
      <c r="B24" s="60" t="s">
        <v>96</v>
      </c>
      <c r="C24" s="32">
        <v>5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62</v>
      </c>
      <c r="C25" s="32">
        <v>10</v>
      </c>
      <c r="D25" s="53"/>
      <c r="E25" s="54">
        <v>3</v>
      </c>
      <c r="F25" s="43"/>
      <c r="G25" s="52"/>
      <c r="H25" s="200" t="s">
        <v>102</v>
      </c>
      <c r="I25" s="201"/>
      <c r="J25" s="202"/>
      <c r="K25" s="30"/>
    </row>
    <row r="26" spans="2:11" ht="15" customHeight="1">
      <c r="B26" s="60" t="s">
        <v>97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203"/>
      <c r="I26" s="204"/>
      <c r="J26" s="205"/>
      <c r="K26" s="30"/>
    </row>
    <row r="27" spans="2:11" ht="15" customHeight="1">
      <c r="B27" s="56" t="s">
        <v>88</v>
      </c>
      <c r="C27" s="156">
        <f>C22*C23</f>
        <v>9450</v>
      </c>
      <c r="D27" s="118"/>
      <c r="E27" s="156">
        <f>E22*E23</f>
        <v>5709.375</v>
      </c>
      <c r="F27" s="43"/>
      <c r="G27" s="52"/>
      <c r="H27" s="182" t="s">
        <v>103</v>
      </c>
      <c r="I27" s="183"/>
      <c r="J27" s="184"/>
      <c r="K27" s="30"/>
    </row>
    <row r="28" spans="2:11" ht="15" customHeight="1">
      <c r="B28" s="56" t="s">
        <v>90</v>
      </c>
      <c r="C28" s="156">
        <f>(C25*C26)/60*C15*C17</f>
        <v>51030</v>
      </c>
      <c r="D28" s="57"/>
      <c r="E28" s="156">
        <f>(E25*E26)/60*E15*E17</f>
        <v>1594.6875</v>
      </c>
      <c r="F28" s="43"/>
      <c r="G28" s="30"/>
      <c r="H28" s="185">
        <f>C30-C27-E28</f>
        <v>53080.3125</v>
      </c>
      <c r="I28" s="186"/>
      <c r="J28" s="187"/>
      <c r="K28" s="30"/>
    </row>
    <row r="29" spans="2:11" ht="15" customHeight="1" thickBot="1">
      <c r="B29" s="60" t="s">
        <v>98</v>
      </c>
      <c r="C29" s="129">
        <v>15</v>
      </c>
      <c r="D29" s="33"/>
      <c r="E29" s="130">
        <v>0</v>
      </c>
      <c r="F29" s="43"/>
      <c r="G29" s="30"/>
      <c r="H29" s="188"/>
      <c r="I29" s="189"/>
      <c r="J29" s="190"/>
      <c r="K29" s="30"/>
    </row>
    <row r="30" spans="2:11" ht="15.75" customHeight="1" thickBot="1">
      <c r="B30" s="44" t="s">
        <v>68</v>
      </c>
      <c r="C30" s="154">
        <f>C27+C28+(C29/60*C15*C17)</f>
        <v>64125</v>
      </c>
      <c r="D30" s="78"/>
      <c r="E30" s="154">
        <f>E27+E28+(E29/60*E15*E17)</f>
        <v>7304.0625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176" t="s">
        <v>77</v>
      </c>
      <c r="I31" s="177"/>
      <c r="J31" s="178"/>
      <c r="K31" s="30"/>
    </row>
    <row r="32" spans="2:11" ht="15" customHeight="1">
      <c r="B32" s="26" t="s">
        <v>95</v>
      </c>
      <c r="C32" s="96"/>
      <c r="D32" s="96"/>
      <c r="E32" s="97"/>
      <c r="F32" s="43"/>
      <c r="G32" s="30"/>
      <c r="H32" s="179"/>
      <c r="I32" s="180"/>
      <c r="J32" s="181"/>
      <c r="K32" s="30"/>
    </row>
    <row r="33" spans="2:11" ht="15" customHeight="1">
      <c r="B33" s="60" t="s">
        <v>69</v>
      </c>
      <c r="C33" s="98">
        <v>10</v>
      </c>
      <c r="D33" s="34"/>
      <c r="E33" s="97">
        <f>C33</f>
        <v>10</v>
      </c>
      <c r="F33" s="43"/>
      <c r="G33" s="30"/>
      <c r="H33" s="182" t="s">
        <v>108</v>
      </c>
      <c r="I33" s="183"/>
      <c r="J33" s="184"/>
      <c r="K33" s="30"/>
    </row>
    <row r="34" spans="2:11" ht="15" customHeight="1">
      <c r="B34" s="60" t="s">
        <v>70</v>
      </c>
      <c r="C34" s="58">
        <v>75</v>
      </c>
      <c r="D34" s="61"/>
      <c r="E34" s="62">
        <f>C34</f>
        <v>75</v>
      </c>
      <c r="F34" s="43"/>
      <c r="G34" s="30"/>
      <c r="H34" s="138" t="s">
        <v>53</v>
      </c>
      <c r="I34" s="135"/>
      <c r="J34" s="116" t="s">
        <v>54</v>
      </c>
      <c r="K34" s="30"/>
    </row>
    <row r="35" spans="2:11" ht="15" customHeight="1" thickBot="1">
      <c r="B35" s="60" t="s">
        <v>71</v>
      </c>
      <c r="C35" s="98">
        <v>6</v>
      </c>
      <c r="D35" s="53"/>
      <c r="E35" s="99">
        <v>1</v>
      </c>
      <c r="F35" s="43"/>
      <c r="G35" s="30"/>
      <c r="H35" s="136">
        <f>E37/I16</f>
        <v>0</v>
      </c>
      <c r="I35" s="137"/>
      <c r="J35" s="119">
        <f>H35*12</f>
        <v>0</v>
      </c>
      <c r="K35" s="30"/>
    </row>
    <row r="36" spans="2:11" ht="15.75" customHeight="1" thickBot="1">
      <c r="B36" s="44" t="s">
        <v>91</v>
      </c>
      <c r="C36" s="154">
        <f>C34*C35*C17+(C33*C35/60)*C17</f>
        <v>20295</v>
      </c>
      <c r="D36" s="128"/>
      <c r="E36" s="154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92</v>
      </c>
      <c r="C37" s="94">
        <v>0</v>
      </c>
      <c r="D37" s="74"/>
      <c r="E37" s="75">
        <v>0</v>
      </c>
      <c r="F37" s="43"/>
      <c r="G37" s="30"/>
      <c r="H37" s="194" t="s">
        <v>55</v>
      </c>
      <c r="I37" s="195"/>
      <c r="J37" s="196"/>
      <c r="K37" s="30"/>
    </row>
    <row r="38" spans="2:11" ht="7.5" customHeight="1">
      <c r="B38" s="31"/>
      <c r="C38" s="100"/>
      <c r="D38" s="63"/>
      <c r="E38" s="63"/>
      <c r="F38" s="64"/>
      <c r="G38" s="30"/>
      <c r="H38" s="197"/>
      <c r="I38" s="198"/>
      <c r="J38" s="199"/>
      <c r="K38" s="30"/>
    </row>
    <row r="39" spans="2:11" ht="21" customHeight="1" thickBot="1">
      <c r="B39" s="125" t="s">
        <v>72</v>
      </c>
      <c r="C39" s="155">
        <f>C30+C36</f>
        <v>84420</v>
      </c>
      <c r="D39" s="126"/>
      <c r="E39" s="155">
        <f>E30+E36+E37</f>
        <v>10686.5625</v>
      </c>
      <c r="F39" s="66"/>
      <c r="G39" s="52"/>
      <c r="H39" s="191">
        <f>I16/C18</f>
        <v>0.04816345776993925</v>
      </c>
      <c r="I39" s="192"/>
      <c r="J39" s="193"/>
      <c r="K39" s="30"/>
    </row>
    <row r="40" spans="7:11" ht="6.75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scenarios="1" formatCells="0" formatColumns="0" formatRows="0" insertColumns="0" insertRows="0" deleteColumns="0" deleteRows="0"/>
  <mergeCells count="17">
    <mergeCell ref="H22:H23"/>
    <mergeCell ref="I22:J23"/>
    <mergeCell ref="B6:B7"/>
    <mergeCell ref="C9:E9"/>
    <mergeCell ref="I15:J15"/>
    <mergeCell ref="H16:H17"/>
    <mergeCell ref="I16:J17"/>
    <mergeCell ref="H13:J14"/>
    <mergeCell ref="H31:J32"/>
    <mergeCell ref="H27:J27"/>
    <mergeCell ref="H28:J29"/>
    <mergeCell ref="H39:J39"/>
    <mergeCell ref="H37:J38"/>
    <mergeCell ref="H33:J33"/>
    <mergeCell ref="H25:J26"/>
    <mergeCell ref="H19:J20"/>
    <mergeCell ref="I21:J21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="85" zoomScaleNormal="85" zoomScalePageLayoutView="0" workbookViewId="0" topLeftCell="A1">
      <selection activeCell="E13" sqref="E13"/>
    </sheetView>
  </sheetViews>
  <sheetFormatPr defaultColWidth="11.421875" defaultRowHeight="12.75"/>
  <cols>
    <col min="1" max="1" width="2.57421875" style="0" customWidth="1"/>
    <col min="2" max="2" width="61.0039062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213" t="s">
        <v>3</v>
      </c>
      <c r="D9" s="213"/>
      <c r="E9" s="213"/>
      <c r="F9" s="15"/>
      <c r="H9" s="16" t="s">
        <v>4</v>
      </c>
      <c r="I9" s="16"/>
      <c r="K9" s="13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0" ht="15" customHeight="1">
      <c r="B13" s="60" t="s">
        <v>12</v>
      </c>
      <c r="C13" s="32">
        <v>18</v>
      </c>
      <c r="D13" s="33"/>
      <c r="E13" s="97">
        <f aca="true" t="shared" si="0" ref="E13:E18">C13</f>
        <v>18</v>
      </c>
      <c r="F13" s="35"/>
      <c r="G13" s="36"/>
      <c r="H13" s="170" t="s">
        <v>16</v>
      </c>
      <c r="I13" s="171"/>
      <c r="J13" s="172"/>
    </row>
    <row r="14" spans="2:10" ht="15" customHeight="1">
      <c r="B14" s="60" t="s">
        <v>13</v>
      </c>
      <c r="C14" s="37">
        <v>18</v>
      </c>
      <c r="D14" s="38"/>
      <c r="E14" s="102">
        <f t="shared" si="0"/>
        <v>18</v>
      </c>
      <c r="F14" s="40"/>
      <c r="G14" s="30"/>
      <c r="H14" s="173"/>
      <c r="I14" s="174"/>
      <c r="J14" s="175"/>
    </row>
    <row r="15" spans="2:10" ht="15" customHeight="1">
      <c r="B15" s="60" t="s">
        <v>14</v>
      </c>
      <c r="C15" s="101">
        <f>C13*C14</f>
        <v>324</v>
      </c>
      <c r="D15" s="41"/>
      <c r="E15" s="102">
        <f t="shared" si="0"/>
        <v>324</v>
      </c>
      <c r="F15" s="40"/>
      <c r="G15" s="30"/>
      <c r="H15" s="124" t="s">
        <v>99</v>
      </c>
      <c r="I15" s="214">
        <f>C39-E39</f>
        <v>73733.4375</v>
      </c>
      <c r="J15" s="215"/>
    </row>
    <row r="16" spans="2:10" ht="15" customHeight="1">
      <c r="B16" s="60" t="s">
        <v>15</v>
      </c>
      <c r="C16" s="32">
        <v>105</v>
      </c>
      <c r="D16" s="33"/>
      <c r="E16" s="103">
        <f t="shared" si="0"/>
        <v>105</v>
      </c>
      <c r="F16" s="43"/>
      <c r="G16" s="30"/>
      <c r="H16" s="216" t="s">
        <v>100</v>
      </c>
      <c r="I16" s="214">
        <f>C39-E39+E37</f>
        <v>73733.4375</v>
      </c>
      <c r="J16" s="215"/>
    </row>
    <row r="17" spans="2:10" ht="15" customHeight="1" thickBot="1">
      <c r="B17" s="60" t="s">
        <v>17</v>
      </c>
      <c r="C17" s="32">
        <v>45</v>
      </c>
      <c r="D17" s="33"/>
      <c r="E17" s="103">
        <f t="shared" si="0"/>
        <v>45</v>
      </c>
      <c r="F17" s="43"/>
      <c r="G17" s="30"/>
      <c r="H17" s="217"/>
      <c r="I17" s="218"/>
      <c r="J17" s="219"/>
    </row>
    <row r="18" spans="2:7" ht="15.75" customHeight="1" thickBot="1">
      <c r="B18" s="44" t="s">
        <v>18</v>
      </c>
      <c r="C18" s="71">
        <f>C15*C16*C17</f>
        <v>1530900</v>
      </c>
      <c r="D18" s="45"/>
      <c r="E18" s="104">
        <f t="shared" si="0"/>
        <v>1530900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200" t="s">
        <v>84</v>
      </c>
      <c r="I19" s="201"/>
      <c r="J19" s="20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20</v>
      </c>
      <c r="C21" s="164">
        <v>1</v>
      </c>
      <c r="D21" s="27"/>
      <c r="E21" s="163">
        <f>1/12</f>
        <v>0.08333333333333333</v>
      </c>
      <c r="F21" s="43"/>
      <c r="G21" s="30"/>
      <c r="H21" s="133" t="s">
        <v>6</v>
      </c>
      <c r="I21" s="206">
        <f>C27</f>
        <v>9450</v>
      </c>
      <c r="J21" s="207"/>
      <c r="K21" s="30"/>
    </row>
    <row r="22" spans="2:11" ht="15" customHeight="1">
      <c r="B22" s="60" t="s">
        <v>21</v>
      </c>
      <c r="C22" s="77">
        <f>C17*C16*C21</f>
        <v>4725</v>
      </c>
      <c r="D22" s="48"/>
      <c r="E22" s="105">
        <f>E16*E17*E21</f>
        <v>393.75</v>
      </c>
      <c r="F22" s="50"/>
      <c r="G22" s="30"/>
      <c r="H22" s="208" t="s">
        <v>7</v>
      </c>
      <c r="I22" s="206">
        <f>E27</f>
        <v>5709.375</v>
      </c>
      <c r="J22" s="207"/>
      <c r="K22" s="30"/>
    </row>
    <row r="23" spans="2:11" ht="15" customHeight="1" thickBot="1">
      <c r="B23" s="60" t="s">
        <v>22</v>
      </c>
      <c r="C23" s="37">
        <v>2</v>
      </c>
      <c r="D23" s="51"/>
      <c r="E23" s="95">
        <v>14.5</v>
      </c>
      <c r="F23" s="43"/>
      <c r="G23" s="52"/>
      <c r="H23" s="209"/>
      <c r="I23" s="210"/>
      <c r="J23" s="211"/>
      <c r="K23" s="30"/>
    </row>
    <row r="24" spans="2:11" ht="15" customHeight="1" thickBot="1">
      <c r="B24" s="60" t="s">
        <v>23</v>
      </c>
      <c r="C24" s="32">
        <v>5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10</v>
      </c>
      <c r="D25" s="53"/>
      <c r="E25" s="99">
        <v>3</v>
      </c>
      <c r="F25" s="43"/>
      <c r="G25" s="52"/>
      <c r="H25" s="200" t="s">
        <v>105</v>
      </c>
      <c r="I25" s="201"/>
      <c r="J25" s="202"/>
      <c r="K25" s="30"/>
    </row>
    <row r="26" spans="2:11" ht="15" customHeight="1">
      <c r="B26" s="60" t="s">
        <v>27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203"/>
      <c r="I26" s="204"/>
      <c r="J26" s="205"/>
      <c r="K26" s="30"/>
    </row>
    <row r="27" spans="2:11" ht="15" customHeight="1">
      <c r="B27" s="56" t="s">
        <v>83</v>
      </c>
      <c r="C27" s="157">
        <f>C22*C23</f>
        <v>9450</v>
      </c>
      <c r="D27" s="120"/>
      <c r="E27" s="157">
        <f>E22*E23</f>
        <v>5709.375</v>
      </c>
      <c r="F27" s="43"/>
      <c r="G27" s="52"/>
      <c r="H27" s="182" t="s">
        <v>106</v>
      </c>
      <c r="I27" s="183"/>
      <c r="J27" s="184"/>
      <c r="K27" s="30"/>
    </row>
    <row r="28" spans="2:11" ht="15" customHeight="1">
      <c r="B28" s="56" t="s">
        <v>28</v>
      </c>
      <c r="C28" s="157">
        <f>(C25*C26)/60*C15*C17</f>
        <v>51030</v>
      </c>
      <c r="D28" s="57"/>
      <c r="E28" s="157">
        <f>(E25*E26)/60*E15*E17</f>
        <v>1594.6875</v>
      </c>
      <c r="F28" s="43"/>
      <c r="G28" s="30"/>
      <c r="H28" s="185">
        <f>C30-C27-E28</f>
        <v>53080.3125</v>
      </c>
      <c r="I28" s="186"/>
      <c r="J28" s="187"/>
      <c r="K28" s="30"/>
    </row>
    <row r="29" spans="2:11" ht="1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188"/>
      <c r="I29" s="189"/>
      <c r="J29" s="190"/>
      <c r="K29" s="30"/>
    </row>
    <row r="30" spans="2:11" ht="15" customHeight="1" thickBot="1">
      <c r="B30" s="44" t="s">
        <v>30</v>
      </c>
      <c r="C30" s="154">
        <f>C27+C28+(C29/60*C15*C17)</f>
        <v>64125</v>
      </c>
      <c r="D30" s="128"/>
      <c r="E30" s="154">
        <f>E27+E28+(E29/60*E15*E17)</f>
        <v>7304.0625</v>
      </c>
      <c r="F30" s="43"/>
      <c r="G30" s="52"/>
      <c r="K30" s="30"/>
    </row>
    <row r="31" spans="2:11" ht="15" customHeight="1">
      <c r="B31" s="31"/>
      <c r="C31" s="59"/>
      <c r="D31" s="59"/>
      <c r="E31" s="59"/>
      <c r="F31" s="43"/>
      <c r="G31" s="30"/>
      <c r="H31" s="176" t="s">
        <v>77</v>
      </c>
      <c r="I31" s="177"/>
      <c r="J31" s="178"/>
      <c r="K31" s="30"/>
    </row>
    <row r="32" spans="2:11" ht="15" customHeight="1">
      <c r="B32" s="26" t="s">
        <v>104</v>
      </c>
      <c r="C32" s="59"/>
      <c r="D32" s="59"/>
      <c r="E32" s="59"/>
      <c r="F32" s="43"/>
      <c r="G32" s="30"/>
      <c r="H32" s="179"/>
      <c r="I32" s="180"/>
      <c r="J32" s="181"/>
      <c r="K32" s="30"/>
    </row>
    <row r="33" spans="2:11" ht="15" customHeight="1">
      <c r="B33" s="60" t="s">
        <v>31</v>
      </c>
      <c r="C33" s="98">
        <v>10</v>
      </c>
      <c r="D33" s="34"/>
      <c r="E33" s="97">
        <f>C33</f>
        <v>10</v>
      </c>
      <c r="F33" s="43"/>
      <c r="G33" s="30"/>
      <c r="H33" s="182" t="s">
        <v>107</v>
      </c>
      <c r="I33" s="183"/>
      <c r="J33" s="184"/>
      <c r="K33" s="30"/>
    </row>
    <row r="34" spans="2:11" ht="15" customHeight="1">
      <c r="B34" s="60" t="s">
        <v>32</v>
      </c>
      <c r="C34" s="58">
        <v>75</v>
      </c>
      <c r="D34" s="61"/>
      <c r="E34" s="62">
        <f>C34</f>
        <v>75</v>
      </c>
      <c r="F34" s="43"/>
      <c r="G34" s="30"/>
      <c r="H34" s="223" t="s">
        <v>24</v>
      </c>
      <c r="I34" s="224"/>
      <c r="J34" s="116" t="s">
        <v>25</v>
      </c>
      <c r="K34" s="30"/>
    </row>
    <row r="35" spans="2:11" ht="15" customHeight="1" thickBot="1">
      <c r="B35" s="60" t="s">
        <v>33</v>
      </c>
      <c r="C35" s="98">
        <v>6</v>
      </c>
      <c r="D35" s="34"/>
      <c r="E35" s="99">
        <v>1</v>
      </c>
      <c r="F35" s="43"/>
      <c r="G35" s="30"/>
      <c r="H35" s="225">
        <f>E37/I16</f>
        <v>0</v>
      </c>
      <c r="I35" s="226"/>
      <c r="J35" s="117">
        <f>H35*12</f>
        <v>0</v>
      </c>
      <c r="K35" s="30"/>
    </row>
    <row r="36" spans="2:11" ht="15" customHeight="1" thickBot="1">
      <c r="B36" s="44" t="s">
        <v>34</v>
      </c>
      <c r="C36" s="154">
        <f>C34*C35*C17+(C33*C35/60)*C17</f>
        <v>20295</v>
      </c>
      <c r="D36" s="128"/>
      <c r="E36" s="154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94">
        <v>0</v>
      </c>
      <c r="D37" s="74"/>
      <c r="E37" s="75">
        <v>0</v>
      </c>
      <c r="F37" s="43"/>
      <c r="G37" s="30"/>
      <c r="H37" s="194" t="s">
        <v>29</v>
      </c>
      <c r="I37" s="195"/>
      <c r="J37" s="196"/>
      <c r="K37" s="30"/>
    </row>
    <row r="38" spans="2:11" ht="9" customHeight="1">
      <c r="B38" s="31"/>
      <c r="C38" s="63"/>
      <c r="D38" s="63"/>
      <c r="E38" s="63"/>
      <c r="F38" s="43"/>
      <c r="G38" s="30"/>
      <c r="H38" s="197"/>
      <c r="I38" s="198"/>
      <c r="J38" s="199"/>
      <c r="K38" s="30"/>
    </row>
    <row r="39" spans="2:11" ht="19.5" customHeight="1" thickBot="1">
      <c r="B39" s="65" t="s">
        <v>35</v>
      </c>
      <c r="C39" s="158">
        <f>C30+C36</f>
        <v>84420</v>
      </c>
      <c r="D39" s="76"/>
      <c r="E39" s="158">
        <f>E30+E36+E37</f>
        <v>10686.5625</v>
      </c>
      <c r="F39" s="66"/>
      <c r="G39" s="30"/>
      <c r="H39" s="220">
        <f>I16/C18</f>
        <v>0.04816345776993925</v>
      </c>
      <c r="I39" s="221"/>
      <c r="J39" s="222"/>
      <c r="K39" s="30"/>
    </row>
    <row r="40" spans="2:11" ht="12.75">
      <c r="B40" s="67"/>
      <c r="C40" s="68"/>
      <c r="D40" s="68"/>
      <c r="E40" s="30"/>
      <c r="G40" s="30"/>
      <c r="K40" s="30"/>
    </row>
    <row r="41" spans="2:11" ht="21" customHeight="1">
      <c r="B41" s="70"/>
      <c r="G41" s="52"/>
      <c r="K41" s="30"/>
    </row>
    <row r="42" spans="7:11" ht="6.75" customHeight="1">
      <c r="G42" s="52"/>
      <c r="K42" s="30"/>
    </row>
    <row r="43" spans="7:11" ht="12.75">
      <c r="G43" s="52"/>
      <c r="H43" s="30"/>
      <c r="I43" s="30"/>
      <c r="J43" s="30"/>
      <c r="K43" s="30"/>
    </row>
    <row r="44" spans="6:11" ht="15">
      <c r="F44" s="30"/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 deleteColumns="0" deleteRows="0"/>
  <mergeCells count="19">
    <mergeCell ref="H33:J33"/>
    <mergeCell ref="H34:I34"/>
    <mergeCell ref="H35:I35"/>
    <mergeCell ref="I21:J21"/>
    <mergeCell ref="H25:J26"/>
    <mergeCell ref="H27:J27"/>
    <mergeCell ref="H28:J29"/>
    <mergeCell ref="H22:H23"/>
    <mergeCell ref="I22:J23"/>
    <mergeCell ref="B6:B7"/>
    <mergeCell ref="C9:E9"/>
    <mergeCell ref="H13:J14"/>
    <mergeCell ref="H39:J39"/>
    <mergeCell ref="H37:J38"/>
    <mergeCell ref="H31:J32"/>
    <mergeCell ref="I15:J15"/>
    <mergeCell ref="H16:H17"/>
    <mergeCell ref="I16:J17"/>
    <mergeCell ref="H19:J20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60.8515625" style="0" customWidth="1"/>
    <col min="3" max="3" width="18.574218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213" t="s">
        <v>3</v>
      </c>
      <c r="D9" s="213"/>
      <c r="E9" s="213"/>
      <c r="F9" s="15"/>
      <c r="H9" s="16" t="s">
        <v>4</v>
      </c>
      <c r="I9" s="16"/>
      <c r="K9" s="122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0" ht="15" customHeight="1">
      <c r="B13" s="60" t="s">
        <v>74</v>
      </c>
      <c r="C13" s="32">
        <v>8</v>
      </c>
      <c r="D13" s="33"/>
      <c r="E13" s="97">
        <f aca="true" t="shared" si="0" ref="E13:E18">C13</f>
        <v>8</v>
      </c>
      <c r="F13" s="35"/>
      <c r="G13" s="36"/>
      <c r="H13" s="170" t="s">
        <v>16</v>
      </c>
      <c r="I13" s="171"/>
      <c r="J13" s="172"/>
    </row>
    <row r="14" spans="2:10" ht="15" customHeight="1">
      <c r="B14" s="60" t="s">
        <v>75</v>
      </c>
      <c r="C14" s="37">
        <v>100</v>
      </c>
      <c r="D14" s="38"/>
      <c r="E14" s="102">
        <f t="shared" si="0"/>
        <v>100</v>
      </c>
      <c r="F14" s="40"/>
      <c r="G14" s="30"/>
      <c r="H14" s="173"/>
      <c r="I14" s="174"/>
      <c r="J14" s="175"/>
    </row>
    <row r="15" spans="2:10" ht="15" customHeight="1">
      <c r="B15" s="60" t="s">
        <v>14</v>
      </c>
      <c r="C15" s="101">
        <f>C13*C14</f>
        <v>800</v>
      </c>
      <c r="D15" s="41"/>
      <c r="E15" s="102">
        <f t="shared" si="0"/>
        <v>800</v>
      </c>
      <c r="F15" s="40"/>
      <c r="G15" s="30"/>
      <c r="H15" s="124" t="s">
        <v>99</v>
      </c>
      <c r="I15" s="214">
        <f>C39-E39</f>
        <v>147423.33333333334</v>
      </c>
      <c r="J15" s="215"/>
    </row>
    <row r="16" spans="2:10" ht="15" customHeight="1">
      <c r="B16" s="60" t="s">
        <v>15</v>
      </c>
      <c r="C16" s="32">
        <v>50</v>
      </c>
      <c r="D16" s="33"/>
      <c r="E16" s="103">
        <f t="shared" si="0"/>
        <v>50</v>
      </c>
      <c r="F16" s="43"/>
      <c r="G16" s="30"/>
      <c r="H16" s="216" t="s">
        <v>100</v>
      </c>
      <c r="I16" s="214">
        <f>C39-E39+E37</f>
        <v>153573.33333333334</v>
      </c>
      <c r="J16" s="215"/>
    </row>
    <row r="17" spans="2:10" ht="15" customHeight="1" thickBot="1">
      <c r="B17" s="60" t="s">
        <v>17</v>
      </c>
      <c r="C17" s="32">
        <v>40</v>
      </c>
      <c r="D17" s="33"/>
      <c r="E17" s="103">
        <f t="shared" si="0"/>
        <v>40</v>
      </c>
      <c r="F17" s="43"/>
      <c r="G17" s="30"/>
      <c r="H17" s="217"/>
      <c r="I17" s="218"/>
      <c r="J17" s="219"/>
    </row>
    <row r="18" spans="2:7" ht="15.75" customHeight="1" thickBot="1">
      <c r="B18" s="44" t="s">
        <v>18</v>
      </c>
      <c r="C18" s="71">
        <f>C15*C16*C17</f>
        <v>1600000</v>
      </c>
      <c r="D18" s="45"/>
      <c r="E18" s="104">
        <f t="shared" si="0"/>
        <v>1600000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200" t="s">
        <v>84</v>
      </c>
      <c r="I19" s="201"/>
      <c r="J19" s="20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82</v>
      </c>
      <c r="C21" s="114">
        <v>1</v>
      </c>
      <c r="D21" s="27"/>
      <c r="E21" s="163">
        <v>0.08</v>
      </c>
      <c r="F21" s="43"/>
      <c r="G21" s="30"/>
      <c r="H21" s="134" t="s">
        <v>6</v>
      </c>
      <c r="I21" s="206">
        <f>C27</f>
        <v>16000</v>
      </c>
      <c r="J21" s="207"/>
      <c r="K21" s="30"/>
    </row>
    <row r="22" spans="2:11" ht="15" customHeight="1">
      <c r="B22" s="60" t="s">
        <v>79</v>
      </c>
      <c r="C22" s="77">
        <f>C17*C21*C16</f>
        <v>2000</v>
      </c>
      <c r="D22" s="48"/>
      <c r="E22" s="113">
        <f>E17*E21*E16</f>
        <v>160</v>
      </c>
      <c r="F22" s="50"/>
      <c r="G22" s="30"/>
      <c r="H22" s="208" t="s">
        <v>7</v>
      </c>
      <c r="I22" s="206">
        <f>E27</f>
        <v>2160</v>
      </c>
      <c r="J22" s="207"/>
      <c r="K22" s="30"/>
    </row>
    <row r="23" spans="2:11" ht="15" customHeight="1" thickBot="1">
      <c r="B23" s="60" t="s">
        <v>78</v>
      </c>
      <c r="C23" s="37">
        <v>8</v>
      </c>
      <c r="D23" s="51"/>
      <c r="E23" s="95">
        <v>13.5</v>
      </c>
      <c r="F23" s="43"/>
      <c r="G23" s="52"/>
      <c r="H23" s="209"/>
      <c r="I23" s="210"/>
      <c r="J23" s="211"/>
      <c r="K23" s="30"/>
    </row>
    <row r="24" spans="2:11" ht="15" customHeight="1" thickBot="1">
      <c r="B24" s="60" t="s">
        <v>81</v>
      </c>
      <c r="C24" s="32">
        <v>3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15</v>
      </c>
      <c r="D25" s="53"/>
      <c r="E25" s="99">
        <v>3</v>
      </c>
      <c r="F25" s="43"/>
      <c r="G25" s="52"/>
      <c r="H25" s="200" t="s">
        <v>105</v>
      </c>
      <c r="I25" s="201"/>
      <c r="J25" s="202"/>
      <c r="K25" s="30"/>
    </row>
    <row r="26" spans="2:11" ht="15" customHeight="1">
      <c r="B26" s="60" t="s">
        <v>27</v>
      </c>
      <c r="C26" s="55">
        <f>(C22/C17)/C24</f>
        <v>16.666666666666668</v>
      </c>
      <c r="D26" s="55"/>
      <c r="E26" s="55">
        <f>(E22/E17)/E24</f>
        <v>1</v>
      </c>
      <c r="F26" s="43"/>
      <c r="G26" s="52"/>
      <c r="H26" s="203"/>
      <c r="I26" s="204"/>
      <c r="J26" s="205"/>
      <c r="K26" s="30"/>
    </row>
    <row r="27" spans="2:11" ht="15">
      <c r="B27" s="56" t="s">
        <v>83</v>
      </c>
      <c r="C27" s="159">
        <f>C22*C23</f>
        <v>16000</v>
      </c>
      <c r="D27" s="115"/>
      <c r="E27" s="159">
        <f>E22*E23</f>
        <v>2160</v>
      </c>
      <c r="F27" s="43"/>
      <c r="G27" s="52"/>
      <c r="H27" s="182" t="s">
        <v>106</v>
      </c>
      <c r="I27" s="183"/>
      <c r="J27" s="184"/>
      <c r="K27" s="30"/>
    </row>
    <row r="28" spans="2:11" ht="15" customHeight="1">
      <c r="B28" s="56" t="s">
        <v>28</v>
      </c>
      <c r="C28" s="159">
        <f>(C25*C26)/60*C15*C17</f>
        <v>133333.33333333334</v>
      </c>
      <c r="D28" s="115"/>
      <c r="E28" s="159">
        <f>(E25*E26)/60*E15*E17</f>
        <v>1600</v>
      </c>
      <c r="F28" s="43"/>
      <c r="G28" s="30"/>
      <c r="H28" s="185">
        <f>C30-C27-E28</f>
        <v>139733.33333333334</v>
      </c>
      <c r="I28" s="186"/>
      <c r="J28" s="187"/>
      <c r="K28" s="30"/>
    </row>
    <row r="29" spans="2:11" ht="16.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188"/>
      <c r="I29" s="189"/>
      <c r="J29" s="190"/>
      <c r="K29" s="30"/>
    </row>
    <row r="30" spans="2:11" ht="15.75" customHeight="1" thickBot="1">
      <c r="B30" s="44" t="s">
        <v>30</v>
      </c>
      <c r="C30" s="154">
        <f>C27+C28+(C29/60*C15*C17)</f>
        <v>157333.33333333334</v>
      </c>
      <c r="D30" s="128"/>
      <c r="E30" s="154">
        <f>E27+E28+(E29/60*E15*E17)</f>
        <v>3760</v>
      </c>
      <c r="F30" s="43"/>
      <c r="G30" s="52"/>
      <c r="K30" s="30"/>
    </row>
    <row r="31" spans="2:11" ht="14.25" customHeight="1">
      <c r="B31" s="31"/>
      <c r="C31" s="59"/>
      <c r="D31" s="59"/>
      <c r="E31" s="59"/>
      <c r="F31" s="43"/>
      <c r="G31" s="30"/>
      <c r="H31" s="176" t="s">
        <v>77</v>
      </c>
      <c r="I31" s="177"/>
      <c r="J31" s="178"/>
      <c r="K31" s="30"/>
    </row>
    <row r="32" spans="2:11" ht="14.25" customHeight="1">
      <c r="B32" s="26" t="s">
        <v>104</v>
      </c>
      <c r="C32" s="59"/>
      <c r="D32" s="59"/>
      <c r="E32" s="59"/>
      <c r="F32" s="43"/>
      <c r="G32" s="30"/>
      <c r="H32" s="179"/>
      <c r="I32" s="180"/>
      <c r="J32" s="181"/>
      <c r="K32" s="30"/>
    </row>
    <row r="33" spans="2:11" ht="15" customHeight="1">
      <c r="B33" s="60" t="s">
        <v>31</v>
      </c>
      <c r="C33" s="98">
        <v>15</v>
      </c>
      <c r="D33" s="34"/>
      <c r="E33" s="97">
        <f>C33</f>
        <v>15</v>
      </c>
      <c r="F33" s="43"/>
      <c r="G33" s="30"/>
      <c r="H33" s="182" t="s">
        <v>107</v>
      </c>
      <c r="I33" s="183"/>
      <c r="J33" s="184"/>
      <c r="K33" s="30"/>
    </row>
    <row r="34" spans="2:11" ht="15" customHeight="1">
      <c r="B34" s="60" t="s">
        <v>32</v>
      </c>
      <c r="C34" s="58">
        <v>400</v>
      </c>
      <c r="D34" s="61"/>
      <c r="E34" s="62">
        <f>C34</f>
        <v>400</v>
      </c>
      <c r="F34" s="43"/>
      <c r="G34" s="30"/>
      <c r="H34" s="223" t="s">
        <v>24</v>
      </c>
      <c r="I34" s="224"/>
      <c r="J34" s="116" t="s">
        <v>25</v>
      </c>
      <c r="K34" s="30"/>
    </row>
    <row r="35" spans="2:11" ht="15" customHeight="1" thickBot="1">
      <c r="B35" s="60" t="s">
        <v>33</v>
      </c>
      <c r="C35" s="98">
        <v>0.5</v>
      </c>
      <c r="D35" s="34"/>
      <c r="E35" s="99">
        <v>0.5</v>
      </c>
      <c r="F35" s="43"/>
      <c r="G35" s="30"/>
      <c r="H35" s="225">
        <f>E37/I16</f>
        <v>0.04004601493314811</v>
      </c>
      <c r="I35" s="226"/>
      <c r="J35" s="117">
        <f>H35*12</f>
        <v>0.4805521791977774</v>
      </c>
      <c r="K35" s="30"/>
    </row>
    <row r="36" spans="2:11" ht="15" customHeight="1" thickBot="1">
      <c r="B36" s="44" t="s">
        <v>34</v>
      </c>
      <c r="C36" s="154">
        <f>C34*C35*C17+(C33*C35/60)*C17</f>
        <v>8005</v>
      </c>
      <c r="D36" s="128"/>
      <c r="E36" s="154">
        <f>E34*E35*E17+(E33*E35/60)*E17</f>
        <v>8005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94">
        <v>0</v>
      </c>
      <c r="D37" s="74"/>
      <c r="E37" s="75">
        <v>6150</v>
      </c>
      <c r="F37" s="43"/>
      <c r="G37" s="30"/>
      <c r="H37" s="194" t="s">
        <v>29</v>
      </c>
      <c r="I37" s="195"/>
      <c r="J37" s="196"/>
      <c r="K37" s="30"/>
    </row>
    <row r="38" spans="2:11" ht="7.5" customHeight="1">
      <c r="B38" s="31"/>
      <c r="C38" s="100"/>
      <c r="D38" s="63"/>
      <c r="E38" s="63"/>
      <c r="F38" s="43"/>
      <c r="G38" s="30"/>
      <c r="H38" s="197"/>
      <c r="I38" s="198"/>
      <c r="J38" s="199"/>
      <c r="K38" s="30"/>
    </row>
    <row r="39" spans="2:11" ht="19.5" customHeight="1" thickBot="1">
      <c r="B39" s="65" t="s">
        <v>35</v>
      </c>
      <c r="C39" s="158">
        <f>C30+C36</f>
        <v>165338.33333333334</v>
      </c>
      <c r="D39" s="76"/>
      <c r="E39" s="158">
        <f>E30+E36+E37</f>
        <v>17915</v>
      </c>
      <c r="F39" s="66"/>
      <c r="G39" s="30"/>
      <c r="H39" s="220">
        <f>I16/C18</f>
        <v>0.09598333333333334</v>
      </c>
      <c r="I39" s="221"/>
      <c r="J39" s="222"/>
      <c r="K39" s="30"/>
    </row>
    <row r="40" spans="2:11" ht="20.25" customHeight="1">
      <c r="B40" s="67"/>
      <c r="C40" s="68"/>
      <c r="D40" s="68"/>
      <c r="E40" s="30"/>
      <c r="G40" s="30"/>
      <c r="K40" s="30"/>
    </row>
    <row r="41" spans="2:11" ht="12.75">
      <c r="B41" s="70"/>
      <c r="G41" s="52"/>
      <c r="K41" s="30"/>
    </row>
    <row r="42" spans="7:11" ht="6.75" customHeight="1">
      <c r="G42" s="52"/>
      <c r="H42" s="30"/>
      <c r="I42" s="30"/>
      <c r="J42" s="30"/>
      <c r="K42" s="30"/>
    </row>
    <row r="43" spans="7:11" ht="12.75">
      <c r="G43" s="52"/>
      <c r="H43" s="30"/>
      <c r="I43" s="30"/>
      <c r="J43" s="30"/>
      <c r="K43" s="30"/>
    </row>
    <row r="44" spans="7:11" ht="15"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 deleteColumns="0" deleteRows="0"/>
  <mergeCells count="19">
    <mergeCell ref="H25:J26"/>
    <mergeCell ref="H27:J27"/>
    <mergeCell ref="H28:J29"/>
    <mergeCell ref="H16:H17"/>
    <mergeCell ref="I16:J17"/>
    <mergeCell ref="H19:J20"/>
    <mergeCell ref="H22:H23"/>
    <mergeCell ref="I22:J23"/>
    <mergeCell ref="I21:J21"/>
    <mergeCell ref="B6:B7"/>
    <mergeCell ref="C9:E9"/>
    <mergeCell ref="H13:J14"/>
    <mergeCell ref="I15:J15"/>
    <mergeCell ref="H39:J39"/>
    <mergeCell ref="H37:J38"/>
    <mergeCell ref="H31:J32"/>
    <mergeCell ref="H33:J33"/>
    <mergeCell ref="H35:I35"/>
    <mergeCell ref="H34:I34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67.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63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45</v>
      </c>
      <c r="C9" s="213" t="s">
        <v>46</v>
      </c>
      <c r="D9" s="213"/>
      <c r="E9" s="213"/>
      <c r="F9" s="15"/>
      <c r="H9" s="16" t="s">
        <v>50</v>
      </c>
      <c r="I9" s="16"/>
      <c r="J9" s="93"/>
      <c r="K9" s="13"/>
    </row>
    <row r="10" spans="2:11" ht="18.75">
      <c r="B10" s="17"/>
      <c r="C10" s="18" t="s">
        <v>47</v>
      </c>
      <c r="D10" s="18"/>
      <c r="E10" s="18" t="s">
        <v>48</v>
      </c>
      <c r="F10" s="19"/>
      <c r="H10" s="20" t="s">
        <v>51</v>
      </c>
      <c r="I10" s="20"/>
      <c r="K10" s="21"/>
    </row>
    <row r="11" spans="2:11" ht="18.75">
      <c r="B11" s="22"/>
      <c r="C11" s="23" t="s">
        <v>49</v>
      </c>
      <c r="D11" s="23"/>
      <c r="E11" s="23" t="s">
        <v>80</v>
      </c>
      <c r="F11" s="24"/>
      <c r="H11" s="25" t="s">
        <v>52</v>
      </c>
      <c r="I11" s="25"/>
      <c r="J11" s="25"/>
      <c r="K11" s="21"/>
    </row>
    <row r="12" spans="2:8" ht="15.75" thickBot="1">
      <c r="B12" s="26" t="s">
        <v>56</v>
      </c>
      <c r="C12" s="27"/>
      <c r="D12" s="27"/>
      <c r="E12" s="28"/>
      <c r="F12" s="29"/>
      <c r="H12" s="30"/>
    </row>
    <row r="13" spans="2:10" ht="15" customHeight="1">
      <c r="B13" s="60" t="s">
        <v>58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70" t="s">
        <v>89</v>
      </c>
      <c r="I13" s="171"/>
      <c r="J13" s="172"/>
    </row>
    <row r="14" spans="2:10" ht="15" customHeight="1">
      <c r="B14" s="60" t="s">
        <v>154</v>
      </c>
      <c r="C14" s="79">
        <v>18</v>
      </c>
      <c r="D14" s="38"/>
      <c r="E14" s="81">
        <f t="shared" si="0"/>
        <v>18</v>
      </c>
      <c r="F14" s="40"/>
      <c r="G14" s="30"/>
      <c r="H14" s="173"/>
      <c r="I14" s="174"/>
      <c r="J14" s="175"/>
    </row>
    <row r="15" spans="2:10" ht="15" customHeight="1">
      <c r="B15" s="60" t="s">
        <v>155</v>
      </c>
      <c r="C15" s="81">
        <f>C13*C14</f>
        <v>324</v>
      </c>
      <c r="D15" s="41"/>
      <c r="E15" s="81">
        <f t="shared" si="0"/>
        <v>324</v>
      </c>
      <c r="F15" s="40"/>
      <c r="G15" s="30"/>
      <c r="H15" s="124" t="s">
        <v>93</v>
      </c>
      <c r="I15" s="227">
        <f>C39-E39</f>
        <v>73733.4375</v>
      </c>
      <c r="J15" s="228"/>
    </row>
    <row r="16" spans="2:10" ht="15" customHeight="1">
      <c r="B16" s="60" t="s">
        <v>67</v>
      </c>
      <c r="C16" s="32">
        <v>105</v>
      </c>
      <c r="D16" s="33"/>
      <c r="E16" s="42">
        <f t="shared" si="0"/>
        <v>105</v>
      </c>
      <c r="F16" s="43"/>
      <c r="G16" s="30"/>
      <c r="H16" s="216" t="s">
        <v>94</v>
      </c>
      <c r="I16" s="227">
        <f>C39-E39+E37</f>
        <v>73733.4375</v>
      </c>
      <c r="J16" s="228"/>
    </row>
    <row r="17" spans="2:10" ht="15" customHeight="1" thickBot="1">
      <c r="B17" s="60" t="s">
        <v>64</v>
      </c>
      <c r="C17" s="32">
        <v>45</v>
      </c>
      <c r="D17" s="33"/>
      <c r="E17" s="42">
        <f t="shared" si="0"/>
        <v>45</v>
      </c>
      <c r="F17" s="43"/>
      <c r="G17" s="30"/>
      <c r="H17" s="217"/>
      <c r="I17" s="229"/>
      <c r="J17" s="230"/>
    </row>
    <row r="18" spans="2:7" ht="15.75" customHeight="1" thickBot="1">
      <c r="B18" s="44" t="s">
        <v>60</v>
      </c>
      <c r="C18" s="82">
        <f>C15*C16*C17</f>
        <v>1530900</v>
      </c>
      <c r="D18" s="45"/>
      <c r="E18" s="82">
        <f t="shared" si="0"/>
        <v>1530900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200" t="s">
        <v>85</v>
      </c>
      <c r="I19" s="201"/>
      <c r="J19" s="202"/>
    </row>
    <row r="20" spans="2:11" ht="15" customHeight="1">
      <c r="B20" s="26" t="s">
        <v>57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65</v>
      </c>
      <c r="C21" s="114">
        <v>1</v>
      </c>
      <c r="D21" s="27"/>
      <c r="E21" s="163">
        <f>1/12</f>
        <v>0.08333333333333333</v>
      </c>
      <c r="F21" s="43"/>
      <c r="G21" s="30"/>
      <c r="H21" s="133" t="s">
        <v>86</v>
      </c>
      <c r="I21" s="231">
        <f>C27</f>
        <v>9450</v>
      </c>
      <c r="J21" s="232"/>
      <c r="K21" s="30"/>
    </row>
    <row r="22" spans="2:12" ht="15" customHeight="1">
      <c r="B22" s="60" t="s">
        <v>61</v>
      </c>
      <c r="C22" s="77">
        <f>C17*C16*C21</f>
        <v>4725</v>
      </c>
      <c r="D22" s="48"/>
      <c r="E22" s="169">
        <f>E16*E17*E21</f>
        <v>393.75</v>
      </c>
      <c r="F22" s="50"/>
      <c r="G22" s="30"/>
      <c r="H22" s="208" t="s">
        <v>87</v>
      </c>
      <c r="I22" s="231">
        <f>E27</f>
        <v>5709.375</v>
      </c>
      <c r="J22" s="232"/>
      <c r="K22" s="30"/>
      <c r="L22" s="127"/>
    </row>
    <row r="23" spans="2:11" ht="15" customHeight="1" thickBot="1">
      <c r="B23" s="60" t="s">
        <v>156</v>
      </c>
      <c r="C23" s="79">
        <v>2</v>
      </c>
      <c r="D23" s="51"/>
      <c r="E23" s="79">
        <v>14.5</v>
      </c>
      <c r="F23" s="43"/>
      <c r="G23" s="52"/>
      <c r="H23" s="209"/>
      <c r="I23" s="239"/>
      <c r="J23" s="240"/>
      <c r="K23" s="30"/>
    </row>
    <row r="24" spans="2:11" ht="15" customHeight="1" thickBot="1">
      <c r="B24" s="60" t="s">
        <v>96</v>
      </c>
      <c r="C24" s="32">
        <v>5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62</v>
      </c>
      <c r="C25" s="32">
        <v>10</v>
      </c>
      <c r="D25" s="53"/>
      <c r="E25" s="54">
        <v>3</v>
      </c>
      <c r="F25" s="43"/>
      <c r="G25" s="52"/>
      <c r="H25" s="200" t="s">
        <v>102</v>
      </c>
      <c r="I25" s="201"/>
      <c r="J25" s="202"/>
      <c r="K25" s="30"/>
    </row>
    <row r="26" spans="2:11" ht="15" customHeight="1">
      <c r="B26" s="60" t="s">
        <v>97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203"/>
      <c r="I26" s="204"/>
      <c r="J26" s="205"/>
      <c r="K26" s="30"/>
    </row>
    <row r="27" spans="2:11" ht="15" customHeight="1">
      <c r="B27" s="56" t="s">
        <v>157</v>
      </c>
      <c r="C27" s="165">
        <f>C22*C23</f>
        <v>9450</v>
      </c>
      <c r="D27" s="118"/>
      <c r="E27" s="165">
        <f>E22*E23</f>
        <v>5709.375</v>
      </c>
      <c r="F27" s="43"/>
      <c r="G27" s="52"/>
      <c r="H27" s="182" t="s">
        <v>103</v>
      </c>
      <c r="I27" s="183"/>
      <c r="J27" s="184"/>
      <c r="K27" s="30"/>
    </row>
    <row r="28" spans="2:11" ht="15" customHeight="1">
      <c r="B28" s="56" t="s">
        <v>158</v>
      </c>
      <c r="C28" s="165">
        <f>(C25*C26)/60*C15*C17</f>
        <v>51030</v>
      </c>
      <c r="D28" s="57"/>
      <c r="E28" s="165">
        <f>(E25*E26)/60*E15*E17</f>
        <v>1594.6875</v>
      </c>
      <c r="F28" s="43"/>
      <c r="G28" s="30"/>
      <c r="H28" s="233">
        <f>C30-C27-E28</f>
        <v>53080.3125</v>
      </c>
      <c r="I28" s="234"/>
      <c r="J28" s="235"/>
      <c r="K28" s="30"/>
    </row>
    <row r="29" spans="2:11" ht="15" customHeight="1" thickBot="1">
      <c r="B29" s="60" t="s">
        <v>98</v>
      </c>
      <c r="C29" s="129">
        <v>15</v>
      </c>
      <c r="D29" s="33"/>
      <c r="E29" s="130">
        <v>0</v>
      </c>
      <c r="F29" s="43"/>
      <c r="G29" s="30"/>
      <c r="H29" s="236"/>
      <c r="I29" s="237"/>
      <c r="J29" s="238"/>
      <c r="K29" s="30"/>
    </row>
    <row r="30" spans="2:11" ht="15.75" customHeight="1" thickBot="1">
      <c r="B30" s="44" t="s">
        <v>68</v>
      </c>
      <c r="C30" s="166">
        <f>C27+C28+(C29/60*C15*C17)</f>
        <v>64125</v>
      </c>
      <c r="D30" s="78"/>
      <c r="E30" s="166">
        <f>E27+E28+(E29/60*E15*E17)</f>
        <v>7304.0625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176" t="s">
        <v>77</v>
      </c>
      <c r="I31" s="177"/>
      <c r="J31" s="178"/>
      <c r="K31" s="30"/>
    </row>
    <row r="32" spans="2:11" ht="15" customHeight="1">
      <c r="B32" s="26" t="s">
        <v>95</v>
      </c>
      <c r="C32" s="96"/>
      <c r="D32" s="96"/>
      <c r="E32" s="97"/>
      <c r="F32" s="43"/>
      <c r="G32" s="30"/>
      <c r="H32" s="179"/>
      <c r="I32" s="180"/>
      <c r="J32" s="181"/>
      <c r="K32" s="30"/>
    </row>
    <row r="33" spans="2:11" ht="15" customHeight="1">
      <c r="B33" s="60" t="s">
        <v>69</v>
      </c>
      <c r="C33" s="98">
        <v>10</v>
      </c>
      <c r="D33" s="34"/>
      <c r="E33" s="97">
        <f>C33</f>
        <v>10</v>
      </c>
      <c r="F33" s="43"/>
      <c r="G33" s="30"/>
      <c r="H33" s="182" t="s">
        <v>108</v>
      </c>
      <c r="I33" s="183"/>
      <c r="J33" s="184"/>
      <c r="K33" s="30"/>
    </row>
    <row r="34" spans="2:11" ht="15" customHeight="1">
      <c r="B34" s="60" t="s">
        <v>159</v>
      </c>
      <c r="C34" s="79">
        <v>75</v>
      </c>
      <c r="D34" s="61"/>
      <c r="E34" s="88">
        <f>C34</f>
        <v>75</v>
      </c>
      <c r="F34" s="43"/>
      <c r="G34" s="30"/>
      <c r="H34" s="138" t="s">
        <v>53</v>
      </c>
      <c r="I34" s="135"/>
      <c r="J34" s="116" t="s">
        <v>54</v>
      </c>
      <c r="K34" s="30"/>
    </row>
    <row r="35" spans="2:11" ht="15" customHeight="1" thickBot="1">
      <c r="B35" s="60" t="s">
        <v>71</v>
      </c>
      <c r="C35" s="98">
        <v>6</v>
      </c>
      <c r="D35" s="53"/>
      <c r="E35" s="99">
        <v>1</v>
      </c>
      <c r="F35" s="43"/>
      <c r="G35" s="30"/>
      <c r="H35" s="136">
        <f>E37/I16</f>
        <v>0</v>
      </c>
      <c r="I35" s="137"/>
      <c r="J35" s="119">
        <f>H35*12</f>
        <v>0</v>
      </c>
      <c r="K35" s="30"/>
    </row>
    <row r="36" spans="2:11" ht="15.75" customHeight="1" thickBot="1">
      <c r="B36" s="44" t="s">
        <v>91</v>
      </c>
      <c r="C36" s="166">
        <f>C34*C35*C17+(C33*C35/60)*C17</f>
        <v>20295</v>
      </c>
      <c r="D36" s="128"/>
      <c r="E36" s="166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92</v>
      </c>
      <c r="C37" s="108">
        <v>0</v>
      </c>
      <c r="D37" s="74"/>
      <c r="E37" s="168">
        <v>0</v>
      </c>
      <c r="F37" s="43"/>
      <c r="G37" s="30"/>
      <c r="H37" s="194" t="s">
        <v>55</v>
      </c>
      <c r="I37" s="195"/>
      <c r="J37" s="196"/>
      <c r="K37" s="30"/>
    </row>
    <row r="38" spans="2:11" ht="7.5" customHeight="1">
      <c r="B38" s="31"/>
      <c r="C38" s="100"/>
      <c r="D38" s="63"/>
      <c r="E38" s="63"/>
      <c r="F38" s="64"/>
      <c r="G38" s="30"/>
      <c r="H38" s="197"/>
      <c r="I38" s="198"/>
      <c r="J38" s="199"/>
      <c r="K38" s="30"/>
    </row>
    <row r="39" spans="2:11" ht="21" customHeight="1" thickBot="1">
      <c r="B39" s="125" t="s">
        <v>72</v>
      </c>
      <c r="C39" s="167">
        <f>C30+C36</f>
        <v>84420</v>
      </c>
      <c r="D39" s="126"/>
      <c r="E39" s="167">
        <f>E30+E36+E37</f>
        <v>10686.5625</v>
      </c>
      <c r="F39" s="66"/>
      <c r="G39" s="52"/>
      <c r="H39" s="191">
        <f>I16/C18</f>
        <v>0.04816345776993925</v>
      </c>
      <c r="I39" s="192"/>
      <c r="J39" s="193"/>
      <c r="K39" s="30"/>
    </row>
    <row r="40" spans="7:11" ht="6.75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objects="1" scenarios="1" formatCells="0" formatColumns="0" formatRows="0" insertColumns="0" insertRows="0" deleteColumns="0" deleteRows="0"/>
  <mergeCells count="17">
    <mergeCell ref="H39:J39"/>
    <mergeCell ref="H28:J29"/>
    <mergeCell ref="H31:J32"/>
    <mergeCell ref="H33:J33"/>
    <mergeCell ref="H37:J38"/>
    <mergeCell ref="H22:H23"/>
    <mergeCell ref="I22:J23"/>
    <mergeCell ref="H25:J26"/>
    <mergeCell ref="H27:J27"/>
    <mergeCell ref="H16:H17"/>
    <mergeCell ref="I16:J17"/>
    <mergeCell ref="H19:J20"/>
    <mergeCell ref="I21:J21"/>
    <mergeCell ref="B6:B7"/>
    <mergeCell ref="C9:E9"/>
    <mergeCell ref="H13:J14"/>
    <mergeCell ref="I15:J15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66.57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213" t="s">
        <v>3</v>
      </c>
      <c r="D9" s="213"/>
      <c r="E9" s="213"/>
      <c r="F9" s="15"/>
      <c r="H9" s="16" t="s">
        <v>4</v>
      </c>
      <c r="I9" s="16"/>
      <c r="K9" s="13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1" ht="15" customHeight="1">
      <c r="B13" s="60" t="s">
        <v>12</v>
      </c>
      <c r="C13" s="32">
        <v>18</v>
      </c>
      <c r="D13" s="33"/>
      <c r="E13" s="97">
        <f aca="true" t="shared" si="0" ref="E13:E18">C13</f>
        <v>18</v>
      </c>
      <c r="F13" s="35"/>
      <c r="G13" s="36"/>
      <c r="H13" s="170" t="s">
        <v>16</v>
      </c>
      <c r="I13" s="171"/>
      <c r="J13" s="172"/>
      <c r="K13" s="132"/>
    </row>
    <row r="14" spans="2:10" ht="15" customHeight="1">
      <c r="B14" s="60" t="s">
        <v>36</v>
      </c>
      <c r="C14" s="79">
        <v>18</v>
      </c>
      <c r="D14" s="80"/>
      <c r="E14" s="109">
        <f t="shared" si="0"/>
        <v>18</v>
      </c>
      <c r="F14" s="40"/>
      <c r="G14" s="30"/>
      <c r="H14" s="173"/>
      <c r="I14" s="174"/>
      <c r="J14" s="175"/>
    </row>
    <row r="15" spans="2:10" ht="15" customHeight="1">
      <c r="B15" s="60" t="s">
        <v>37</v>
      </c>
      <c r="C15" s="107">
        <f>C13*C14</f>
        <v>324</v>
      </c>
      <c r="D15" s="81"/>
      <c r="E15" s="109">
        <f t="shared" si="0"/>
        <v>324</v>
      </c>
      <c r="F15" s="40"/>
      <c r="G15" s="30"/>
      <c r="H15" s="124" t="s">
        <v>99</v>
      </c>
      <c r="I15" s="227">
        <f>C39-E39</f>
        <v>68733.4375</v>
      </c>
      <c r="J15" s="228"/>
    </row>
    <row r="16" spans="2:10" ht="15" customHeight="1">
      <c r="B16" s="60" t="s">
        <v>15</v>
      </c>
      <c r="C16" s="32">
        <v>105</v>
      </c>
      <c r="D16" s="33"/>
      <c r="E16" s="103">
        <f t="shared" si="0"/>
        <v>105</v>
      </c>
      <c r="F16" s="43"/>
      <c r="G16" s="30"/>
      <c r="H16" s="216" t="s">
        <v>100</v>
      </c>
      <c r="I16" s="227">
        <f>C39-E39+E37</f>
        <v>73733.4375</v>
      </c>
      <c r="J16" s="228"/>
    </row>
    <row r="17" spans="2:10" ht="15" customHeight="1" thickBot="1">
      <c r="B17" s="60" t="s">
        <v>17</v>
      </c>
      <c r="C17" s="32">
        <v>45</v>
      </c>
      <c r="D17" s="33"/>
      <c r="E17" s="103">
        <f t="shared" si="0"/>
        <v>45</v>
      </c>
      <c r="F17" s="43"/>
      <c r="G17" s="30"/>
      <c r="H17" s="217"/>
      <c r="I17" s="229"/>
      <c r="J17" s="230"/>
    </row>
    <row r="18" spans="2:7" ht="15.75" customHeight="1" thickBot="1">
      <c r="B18" s="44" t="s">
        <v>38</v>
      </c>
      <c r="C18" s="82">
        <f>C15*C16*C17</f>
        <v>1530900</v>
      </c>
      <c r="D18" s="83"/>
      <c r="E18" s="110">
        <f t="shared" si="0"/>
        <v>1530900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200" t="s">
        <v>84</v>
      </c>
      <c r="I19" s="201"/>
      <c r="J19" s="20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20</v>
      </c>
      <c r="C21" s="106">
        <v>1</v>
      </c>
      <c r="D21" s="27"/>
      <c r="E21" s="163">
        <f>1/12</f>
        <v>0.08333333333333333</v>
      </c>
      <c r="F21" s="43"/>
      <c r="G21" s="30"/>
      <c r="H21" s="133" t="s">
        <v>6</v>
      </c>
      <c r="I21" s="231">
        <f>C27</f>
        <v>9450</v>
      </c>
      <c r="J21" s="232"/>
      <c r="K21" s="30"/>
    </row>
    <row r="22" spans="2:11" ht="15" customHeight="1">
      <c r="B22" s="60" t="s">
        <v>21</v>
      </c>
      <c r="C22" s="84">
        <f>C17*C16*C21</f>
        <v>4725</v>
      </c>
      <c r="D22" s="48"/>
      <c r="E22" s="111">
        <f>E16*E17*E21</f>
        <v>393.75</v>
      </c>
      <c r="F22" s="50"/>
      <c r="G22" s="30"/>
      <c r="H22" s="208" t="s">
        <v>7</v>
      </c>
      <c r="I22" s="231">
        <f>E27</f>
        <v>5709.375</v>
      </c>
      <c r="J22" s="232"/>
      <c r="K22" s="30"/>
    </row>
    <row r="23" spans="2:11" ht="15" customHeight="1" thickBot="1">
      <c r="B23" s="60" t="s">
        <v>39</v>
      </c>
      <c r="C23" s="85">
        <v>2</v>
      </c>
      <c r="D23" s="86"/>
      <c r="E23" s="112">
        <v>14.5</v>
      </c>
      <c r="F23" s="43"/>
      <c r="G23" s="52"/>
      <c r="H23" s="209"/>
      <c r="I23" s="239"/>
      <c r="J23" s="240"/>
      <c r="K23" s="30"/>
    </row>
    <row r="24" spans="2:11" ht="15" customHeight="1" thickBot="1">
      <c r="B24" s="60" t="s">
        <v>40</v>
      </c>
      <c r="C24" s="32">
        <v>5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10</v>
      </c>
      <c r="D25" s="53"/>
      <c r="E25" s="99">
        <v>3</v>
      </c>
      <c r="F25" s="43"/>
      <c r="G25" s="52"/>
      <c r="H25" s="200" t="s">
        <v>105</v>
      </c>
      <c r="I25" s="201"/>
      <c r="J25" s="202"/>
      <c r="K25" s="30"/>
    </row>
    <row r="26" spans="2:11" ht="15" customHeight="1">
      <c r="B26" s="60" t="s">
        <v>27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203"/>
      <c r="I26" s="204"/>
      <c r="J26" s="205"/>
      <c r="K26" s="30"/>
    </row>
    <row r="27" spans="2:11" ht="15" customHeight="1">
      <c r="B27" s="56" t="s">
        <v>83</v>
      </c>
      <c r="C27" s="160">
        <f>C22*C23</f>
        <v>9450</v>
      </c>
      <c r="D27" s="121"/>
      <c r="E27" s="160">
        <f>E22*E23</f>
        <v>5709.375</v>
      </c>
      <c r="F27" s="43"/>
      <c r="G27" s="52"/>
      <c r="H27" s="182" t="s">
        <v>106</v>
      </c>
      <c r="I27" s="183"/>
      <c r="J27" s="184"/>
      <c r="K27" s="30"/>
    </row>
    <row r="28" spans="2:11" ht="15" customHeight="1">
      <c r="B28" s="56" t="s">
        <v>41</v>
      </c>
      <c r="C28" s="160">
        <f>(C25*C26)/60*C15*C17</f>
        <v>51030</v>
      </c>
      <c r="D28" s="87"/>
      <c r="E28" s="160">
        <f>(E25*E26)/60*E15*E17</f>
        <v>1594.6875</v>
      </c>
      <c r="F28" s="43"/>
      <c r="G28" s="30"/>
      <c r="H28" s="233">
        <f>C30-C27-E28</f>
        <v>53080.3125</v>
      </c>
      <c r="I28" s="234"/>
      <c r="J28" s="235"/>
      <c r="K28" s="30"/>
    </row>
    <row r="29" spans="2:11" ht="16.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236"/>
      <c r="I29" s="237"/>
      <c r="J29" s="238"/>
      <c r="K29" s="30"/>
    </row>
    <row r="30" spans="2:11" ht="16.5" thickBot="1">
      <c r="B30" s="44" t="s">
        <v>42</v>
      </c>
      <c r="C30" s="82">
        <f>C27+C28+(C29/60*C15*C17)</f>
        <v>64125</v>
      </c>
      <c r="D30" s="128"/>
      <c r="E30" s="82">
        <f>E27+E28+(E29/60*E15*E17)</f>
        <v>7304.0625</v>
      </c>
      <c r="F30" s="43"/>
      <c r="G30" s="52"/>
      <c r="K30" s="30"/>
    </row>
    <row r="31" spans="2:11" ht="14.25" customHeight="1">
      <c r="B31" s="31"/>
      <c r="C31" s="59"/>
      <c r="D31" s="59"/>
      <c r="E31" s="59"/>
      <c r="F31" s="43"/>
      <c r="G31" s="30"/>
      <c r="H31" s="176" t="s">
        <v>77</v>
      </c>
      <c r="I31" s="177"/>
      <c r="J31" s="178"/>
      <c r="K31" s="30"/>
    </row>
    <row r="32" spans="2:11" ht="14.25" customHeight="1">
      <c r="B32" s="26" t="s">
        <v>104</v>
      </c>
      <c r="C32" s="59"/>
      <c r="D32" s="59"/>
      <c r="E32" s="59"/>
      <c r="F32" s="43"/>
      <c r="G32" s="30"/>
      <c r="H32" s="179"/>
      <c r="I32" s="180"/>
      <c r="J32" s="181"/>
      <c r="K32" s="30"/>
    </row>
    <row r="33" spans="2:11" ht="15" customHeight="1">
      <c r="B33" s="60" t="s">
        <v>31</v>
      </c>
      <c r="C33" s="98">
        <v>10</v>
      </c>
      <c r="D33" s="34"/>
      <c r="E33" s="97">
        <f>C33</f>
        <v>10</v>
      </c>
      <c r="F33" s="43"/>
      <c r="G33" s="30"/>
      <c r="H33" s="182" t="s">
        <v>107</v>
      </c>
      <c r="I33" s="183"/>
      <c r="J33" s="184"/>
      <c r="K33" s="30"/>
    </row>
    <row r="34" spans="2:11" ht="15" customHeight="1">
      <c r="B34" s="60" t="s">
        <v>43</v>
      </c>
      <c r="C34" s="85">
        <v>75</v>
      </c>
      <c r="D34" s="89"/>
      <c r="E34" s="88">
        <f>C34</f>
        <v>75</v>
      </c>
      <c r="F34" s="43"/>
      <c r="G34" s="30"/>
      <c r="H34" s="223" t="s">
        <v>24</v>
      </c>
      <c r="I34" s="224"/>
      <c r="J34" s="116" t="s">
        <v>25</v>
      </c>
      <c r="K34" s="30"/>
    </row>
    <row r="35" spans="2:11" ht="15" customHeight="1" thickBot="1">
      <c r="B35" s="60" t="s">
        <v>33</v>
      </c>
      <c r="C35" s="98">
        <v>6</v>
      </c>
      <c r="D35" s="34"/>
      <c r="E35" s="99">
        <v>1</v>
      </c>
      <c r="F35" s="43"/>
      <c r="G35" s="30"/>
      <c r="H35" s="225">
        <f>E37/I16</f>
        <v>0.06781183909945877</v>
      </c>
      <c r="I35" s="226"/>
      <c r="J35" s="117">
        <f>H35*12</f>
        <v>0.8137420691935053</v>
      </c>
      <c r="K35" s="30"/>
    </row>
    <row r="36" spans="2:11" ht="15" customHeight="1" thickBot="1">
      <c r="B36" s="44" t="s">
        <v>34</v>
      </c>
      <c r="C36" s="82">
        <f>C34*C35*C17+(C33*C35/60)*C17</f>
        <v>20295</v>
      </c>
      <c r="D36" s="128"/>
      <c r="E36" s="82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108">
        <v>0</v>
      </c>
      <c r="D37" s="90"/>
      <c r="E37" s="91">
        <v>5000</v>
      </c>
      <c r="F37" s="43"/>
      <c r="G37" s="30"/>
      <c r="H37" s="194" t="s">
        <v>29</v>
      </c>
      <c r="I37" s="195"/>
      <c r="J37" s="196"/>
      <c r="K37" s="30"/>
    </row>
    <row r="38" spans="2:11" ht="8.25" customHeight="1">
      <c r="B38" s="31"/>
      <c r="C38" s="100"/>
      <c r="D38" s="63"/>
      <c r="E38" s="63"/>
      <c r="F38" s="43"/>
      <c r="G38" s="30"/>
      <c r="H38" s="197"/>
      <c r="I38" s="198"/>
      <c r="J38" s="199"/>
      <c r="K38" s="30"/>
    </row>
    <row r="39" spans="2:11" ht="20.25" customHeight="1" thickBot="1">
      <c r="B39" s="65" t="s">
        <v>35</v>
      </c>
      <c r="C39" s="161">
        <f>C30+C36</f>
        <v>84420</v>
      </c>
      <c r="D39" s="92"/>
      <c r="E39" s="161">
        <f>E30+E36+E37</f>
        <v>15686.5625</v>
      </c>
      <c r="F39" s="66"/>
      <c r="G39" s="30"/>
      <c r="H39" s="220">
        <f>I16/C18</f>
        <v>0.04816345776993925</v>
      </c>
      <c r="I39" s="221"/>
      <c r="J39" s="222"/>
      <c r="K39" s="30"/>
    </row>
    <row r="40" spans="2:11" ht="21" customHeight="1">
      <c r="B40" s="67"/>
      <c r="C40" s="68"/>
      <c r="D40" s="68"/>
      <c r="E40" s="30"/>
      <c r="G40" s="30"/>
      <c r="K40" s="30"/>
    </row>
    <row r="41" spans="2:11" ht="12.75">
      <c r="B41" s="70"/>
      <c r="G41" s="52"/>
      <c r="H41" s="30"/>
      <c r="I41" s="30"/>
      <c r="J41" s="30"/>
      <c r="K41" s="30"/>
    </row>
    <row r="42" spans="7:11" ht="6.75" customHeight="1">
      <c r="G42" s="52"/>
      <c r="H42" s="30"/>
      <c r="I42" s="30"/>
      <c r="J42" s="30"/>
      <c r="K42" s="30"/>
    </row>
    <row r="43" spans="7:11" ht="12.75">
      <c r="G43" s="52"/>
      <c r="H43" s="30"/>
      <c r="I43" s="30"/>
      <c r="J43" s="30"/>
      <c r="K43" s="30"/>
    </row>
    <row r="44" spans="7:11" ht="15"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/>
  <mergeCells count="19">
    <mergeCell ref="B6:B7"/>
    <mergeCell ref="C9:E9"/>
    <mergeCell ref="I15:J15"/>
    <mergeCell ref="H13:J14"/>
    <mergeCell ref="H33:J33"/>
    <mergeCell ref="H34:I34"/>
    <mergeCell ref="H27:J27"/>
    <mergeCell ref="H28:J29"/>
    <mergeCell ref="H31:J32"/>
    <mergeCell ref="H35:I35"/>
    <mergeCell ref="H16:H17"/>
    <mergeCell ref="I16:J17"/>
    <mergeCell ref="H39:J39"/>
    <mergeCell ref="H37:J38"/>
    <mergeCell ref="H19:J20"/>
    <mergeCell ref="H22:H23"/>
    <mergeCell ref="I22:J23"/>
    <mergeCell ref="I21:J21"/>
    <mergeCell ref="H25:J26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1.57421875" style="0" customWidth="1"/>
    <col min="3" max="3" width="16.57421875" style="0" customWidth="1"/>
    <col min="4" max="4" width="3.7109375" style="0" customWidth="1"/>
    <col min="5" max="5" width="17.421875" style="0" customWidth="1"/>
    <col min="6" max="6" width="4.00390625" style="0" customWidth="1"/>
    <col min="7" max="7" width="6.00390625" style="0" customWidth="1"/>
    <col min="8" max="8" width="23.421875" style="0" customWidth="1"/>
    <col min="9" max="9" width="15.00390625" style="0" customWidth="1"/>
    <col min="10" max="10" width="8.28125" style="0" bestFit="1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109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21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21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110</v>
      </c>
      <c r="C9" s="213" t="s">
        <v>111</v>
      </c>
      <c r="D9" s="213"/>
      <c r="E9" s="213"/>
      <c r="F9" s="15"/>
      <c r="H9" s="16" t="s">
        <v>112</v>
      </c>
      <c r="I9" s="16"/>
      <c r="J9" s="93"/>
      <c r="K9" s="13"/>
    </row>
    <row r="10" spans="2:11" ht="18.75">
      <c r="B10" s="17"/>
      <c r="C10" s="18" t="s">
        <v>113</v>
      </c>
      <c r="D10" s="18"/>
      <c r="E10" s="18" t="s">
        <v>114</v>
      </c>
      <c r="F10" s="19"/>
      <c r="H10" s="20" t="s">
        <v>115</v>
      </c>
      <c r="I10" s="20"/>
      <c r="K10" s="21"/>
    </row>
    <row r="11" spans="2:11" ht="18.75">
      <c r="B11" s="22"/>
      <c r="C11" s="23" t="s">
        <v>116</v>
      </c>
      <c r="D11" s="23"/>
      <c r="E11" s="23" t="s">
        <v>80</v>
      </c>
      <c r="F11" s="24"/>
      <c r="H11" s="25" t="s">
        <v>117</v>
      </c>
      <c r="I11" s="25"/>
      <c r="J11" s="25"/>
      <c r="K11" s="21"/>
    </row>
    <row r="12" spans="2:8" ht="15.75" thickBot="1">
      <c r="B12" s="26" t="s">
        <v>149</v>
      </c>
      <c r="C12" s="27"/>
      <c r="D12" s="27"/>
      <c r="E12" s="28"/>
      <c r="F12" s="29"/>
      <c r="H12" s="30"/>
    </row>
    <row r="13" spans="2:10" ht="15" customHeight="1">
      <c r="B13" s="60" t="s">
        <v>118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70" t="s">
        <v>119</v>
      </c>
      <c r="I13" s="171"/>
      <c r="J13" s="172"/>
    </row>
    <row r="14" spans="2:10" ht="15" customHeight="1">
      <c r="B14" s="60" t="s">
        <v>120</v>
      </c>
      <c r="C14" s="139">
        <v>68</v>
      </c>
      <c r="D14" s="38"/>
      <c r="E14" s="140">
        <f t="shared" si="0"/>
        <v>68</v>
      </c>
      <c r="F14" s="40"/>
      <c r="G14" s="30"/>
      <c r="H14" s="173"/>
      <c r="I14" s="174"/>
      <c r="J14" s="175"/>
    </row>
    <row r="15" spans="2:10" ht="15" customHeight="1">
      <c r="B15" s="60" t="s">
        <v>121</v>
      </c>
      <c r="C15" s="141">
        <f>C13*C14</f>
        <v>1224</v>
      </c>
      <c r="D15" s="41"/>
      <c r="E15" s="140">
        <f t="shared" si="0"/>
        <v>1224</v>
      </c>
      <c r="F15" s="40"/>
      <c r="G15" s="30"/>
      <c r="H15" s="124" t="s">
        <v>122</v>
      </c>
      <c r="I15" s="262">
        <f>C39-E39</f>
        <v>40220.5625</v>
      </c>
      <c r="J15" s="263"/>
    </row>
    <row r="16" spans="2:10" ht="15" customHeight="1">
      <c r="B16" s="60" t="s">
        <v>123</v>
      </c>
      <c r="C16" s="32">
        <v>70</v>
      </c>
      <c r="D16" s="33"/>
      <c r="E16" s="42">
        <f t="shared" si="0"/>
        <v>70</v>
      </c>
      <c r="F16" s="43"/>
      <c r="G16" s="30"/>
      <c r="H16" s="216" t="s">
        <v>124</v>
      </c>
      <c r="I16" s="262">
        <f>C39-E39+E37</f>
        <v>70215.5625</v>
      </c>
      <c r="J16" s="263"/>
    </row>
    <row r="17" spans="2:10" ht="15" customHeight="1" thickBot="1">
      <c r="B17" s="60" t="s">
        <v>125</v>
      </c>
      <c r="C17" s="32">
        <v>45</v>
      </c>
      <c r="D17" s="33"/>
      <c r="E17" s="42">
        <f t="shared" si="0"/>
        <v>45</v>
      </c>
      <c r="F17" s="43"/>
      <c r="G17" s="30"/>
      <c r="H17" s="217"/>
      <c r="I17" s="264"/>
      <c r="J17" s="265"/>
    </row>
    <row r="18" spans="2:7" ht="15" customHeight="1" thickBot="1">
      <c r="B18" s="44" t="s">
        <v>126</v>
      </c>
      <c r="C18" s="142">
        <f>C15*C16*C17</f>
        <v>3855600</v>
      </c>
      <c r="D18" s="45"/>
      <c r="E18" s="143">
        <f t="shared" si="0"/>
        <v>3855600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200" t="s">
        <v>128</v>
      </c>
      <c r="I19" s="201"/>
      <c r="J19" s="202"/>
    </row>
    <row r="20" spans="2:11" ht="15" customHeight="1">
      <c r="B20" s="26" t="s">
        <v>150</v>
      </c>
      <c r="C20" s="27"/>
      <c r="D20" s="27"/>
      <c r="E20" s="42"/>
      <c r="F20" s="43"/>
      <c r="G20" s="30"/>
      <c r="H20" s="203"/>
      <c r="I20" s="204"/>
      <c r="J20" s="205"/>
      <c r="K20" s="30"/>
    </row>
    <row r="21" spans="2:11" ht="15" customHeight="1">
      <c r="B21" s="60" t="s">
        <v>127</v>
      </c>
      <c r="C21" s="114">
        <v>0.3</v>
      </c>
      <c r="D21" s="27"/>
      <c r="E21" s="54">
        <v>0.05</v>
      </c>
      <c r="F21" s="43"/>
      <c r="G21" s="30"/>
      <c r="H21" s="146" t="s">
        <v>113</v>
      </c>
      <c r="I21" s="258">
        <f>C27</f>
        <v>26460</v>
      </c>
      <c r="J21" s="259"/>
      <c r="K21" s="30"/>
    </row>
    <row r="22" spans="2:12" ht="15" customHeight="1">
      <c r="B22" s="60" t="s">
        <v>129</v>
      </c>
      <c r="C22" s="77">
        <f>C17*C16*C21</f>
        <v>945</v>
      </c>
      <c r="D22" s="48"/>
      <c r="E22" s="49">
        <f>E16*E17*E21</f>
        <v>157.5</v>
      </c>
      <c r="F22" s="50"/>
      <c r="G22" s="30"/>
      <c r="H22" s="197" t="s">
        <v>114</v>
      </c>
      <c r="I22" s="258">
        <f>E27</f>
        <v>32287.5</v>
      </c>
      <c r="J22" s="259"/>
      <c r="K22" s="30"/>
      <c r="L22" s="127"/>
    </row>
    <row r="23" spans="2:11" ht="15" customHeight="1" thickBot="1">
      <c r="B23" s="60" t="s">
        <v>130</v>
      </c>
      <c r="C23" s="144">
        <v>28</v>
      </c>
      <c r="D23" s="51"/>
      <c r="E23" s="145">
        <v>205</v>
      </c>
      <c r="F23" s="43"/>
      <c r="G23" s="52"/>
      <c r="H23" s="257"/>
      <c r="I23" s="260"/>
      <c r="J23" s="261"/>
      <c r="K23" s="30"/>
    </row>
    <row r="24" spans="2:11" ht="15" customHeight="1" thickBot="1">
      <c r="B24" s="60" t="s">
        <v>131</v>
      </c>
      <c r="C24" s="32">
        <v>3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132</v>
      </c>
      <c r="C25" s="32">
        <v>10</v>
      </c>
      <c r="D25" s="53"/>
      <c r="E25" s="54">
        <v>3</v>
      </c>
      <c r="F25" s="43"/>
      <c r="G25" s="52"/>
      <c r="H25" s="200" t="s">
        <v>152</v>
      </c>
      <c r="I25" s="201"/>
      <c r="J25" s="202"/>
      <c r="K25" s="30"/>
    </row>
    <row r="26" spans="2:11" ht="15" customHeight="1">
      <c r="B26" s="60" t="s">
        <v>133</v>
      </c>
      <c r="C26" s="55">
        <f>(C22/C17)/C24</f>
        <v>7</v>
      </c>
      <c r="D26" s="55"/>
      <c r="E26" s="55">
        <f>(E22/E17)/E24</f>
        <v>0.875</v>
      </c>
      <c r="F26" s="43"/>
      <c r="G26" s="52"/>
      <c r="H26" s="203"/>
      <c r="I26" s="204"/>
      <c r="J26" s="205"/>
      <c r="K26" s="30"/>
    </row>
    <row r="27" spans="2:11" ht="15" customHeight="1">
      <c r="B27" s="56" t="s">
        <v>134</v>
      </c>
      <c r="C27" s="162">
        <f>C22*C23</f>
        <v>26460</v>
      </c>
      <c r="D27" s="118"/>
      <c r="E27" s="162">
        <f>E22*E23</f>
        <v>32287.5</v>
      </c>
      <c r="F27" s="43"/>
      <c r="G27" s="52"/>
      <c r="H27" s="182" t="s">
        <v>148</v>
      </c>
      <c r="I27" s="183"/>
      <c r="J27" s="184"/>
      <c r="K27" s="30"/>
    </row>
    <row r="28" spans="2:11" ht="15" customHeight="1">
      <c r="B28" s="56" t="s">
        <v>135</v>
      </c>
      <c r="C28" s="162">
        <f>(C25*C26)/60*C15*C17</f>
        <v>64260</v>
      </c>
      <c r="D28" s="57"/>
      <c r="E28" s="162">
        <f>(E25*E26)/60*E15*E17</f>
        <v>2409.75</v>
      </c>
      <c r="F28" s="43"/>
      <c r="G28" s="30"/>
      <c r="H28" s="247">
        <f>C30-C27-E28</f>
        <v>75620.25</v>
      </c>
      <c r="I28" s="248"/>
      <c r="J28" s="249"/>
      <c r="K28" s="30"/>
    </row>
    <row r="29" spans="2:11" ht="15" customHeight="1" thickBot="1">
      <c r="B29" s="60" t="s">
        <v>136</v>
      </c>
      <c r="C29" s="129">
        <v>15</v>
      </c>
      <c r="D29" s="33"/>
      <c r="E29" s="130">
        <v>0</v>
      </c>
      <c r="F29" s="43"/>
      <c r="G29" s="30"/>
      <c r="H29" s="250"/>
      <c r="I29" s="251"/>
      <c r="J29" s="252"/>
      <c r="K29" s="30"/>
    </row>
    <row r="30" spans="2:11" ht="15" customHeight="1" thickBot="1">
      <c r="B30" s="44" t="s">
        <v>137</v>
      </c>
      <c r="C30" s="151">
        <f>C27+C28+(C29/60*C15*C17)</f>
        <v>104490</v>
      </c>
      <c r="D30" s="78"/>
      <c r="E30" s="151">
        <f>E27+E28+(E29/60*E15*E17)</f>
        <v>34697.25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241" t="s">
        <v>77</v>
      </c>
      <c r="I31" s="242"/>
      <c r="J31" s="243"/>
      <c r="K31" s="30"/>
    </row>
    <row r="32" spans="2:11" ht="15" customHeight="1">
      <c r="B32" s="26" t="s">
        <v>151</v>
      </c>
      <c r="C32" s="96"/>
      <c r="D32" s="96"/>
      <c r="E32" s="97"/>
      <c r="F32" s="43"/>
      <c r="G32" s="30"/>
      <c r="H32" s="244"/>
      <c r="I32" s="245"/>
      <c r="J32" s="246"/>
      <c r="K32" s="30"/>
    </row>
    <row r="33" spans="2:11" ht="15" customHeight="1">
      <c r="B33" s="60" t="s">
        <v>141</v>
      </c>
      <c r="C33" s="98">
        <v>10</v>
      </c>
      <c r="D33" s="34"/>
      <c r="E33" s="97">
        <f>C33</f>
        <v>10</v>
      </c>
      <c r="F33" s="43"/>
      <c r="G33" s="30"/>
      <c r="H33" s="182" t="s">
        <v>138</v>
      </c>
      <c r="I33" s="183"/>
      <c r="J33" s="184"/>
      <c r="K33" s="30"/>
    </row>
    <row r="34" spans="2:11" ht="15" customHeight="1">
      <c r="B34" s="60" t="s">
        <v>142</v>
      </c>
      <c r="C34" s="144">
        <v>75</v>
      </c>
      <c r="D34" s="61"/>
      <c r="E34" s="147">
        <f>C34</f>
        <v>75</v>
      </c>
      <c r="F34" s="43"/>
      <c r="G34" s="30"/>
      <c r="H34" s="153" t="s">
        <v>139</v>
      </c>
      <c r="I34" s="253" t="s">
        <v>140</v>
      </c>
      <c r="J34" s="254"/>
      <c r="K34" s="30"/>
    </row>
    <row r="35" spans="1:11" ht="15" customHeight="1" thickBot="1">
      <c r="A35" t="s">
        <v>143</v>
      </c>
      <c r="B35" s="60" t="s">
        <v>153</v>
      </c>
      <c r="C35" s="98">
        <v>0.375</v>
      </c>
      <c r="D35" s="53"/>
      <c r="E35" s="99">
        <v>0.25</v>
      </c>
      <c r="F35" s="43"/>
      <c r="G35" s="30"/>
      <c r="H35" s="152">
        <f>E37/I16</f>
        <v>0.42718450058703156</v>
      </c>
      <c r="I35" s="255">
        <f>H35*12</f>
        <v>5.1262140070443785</v>
      </c>
      <c r="J35" s="256"/>
      <c r="K35" s="30"/>
    </row>
    <row r="36" spans="2:11" ht="15" customHeight="1" thickBot="1">
      <c r="B36" s="44" t="s">
        <v>145</v>
      </c>
      <c r="C36" s="151">
        <f>C34*C35*C17+(C33*C35/60)*C17</f>
        <v>1268.4375</v>
      </c>
      <c r="D36" s="128"/>
      <c r="E36" s="151">
        <f>E34*E35*E17+(E33*E35/60)*E17</f>
        <v>845.625</v>
      </c>
      <c r="F36" s="43"/>
      <c r="G36" s="30"/>
      <c r="K36" s="30"/>
    </row>
    <row r="37" spans="2:11" ht="15" customHeight="1" thickBot="1">
      <c r="B37" s="60" t="s">
        <v>146</v>
      </c>
      <c r="C37" s="148">
        <v>0</v>
      </c>
      <c r="D37" s="74"/>
      <c r="E37" s="149">
        <v>29995</v>
      </c>
      <c r="F37" s="43"/>
      <c r="G37" s="30"/>
      <c r="H37" s="194" t="s">
        <v>144</v>
      </c>
      <c r="I37" s="195"/>
      <c r="J37" s="196"/>
      <c r="K37" s="30"/>
    </row>
    <row r="38" spans="2:11" ht="6.75" customHeight="1">
      <c r="B38" s="31"/>
      <c r="C38" s="100"/>
      <c r="D38" s="63"/>
      <c r="E38" s="63"/>
      <c r="F38" s="64"/>
      <c r="G38" s="30"/>
      <c r="H38" s="197"/>
      <c r="I38" s="198"/>
      <c r="J38" s="199"/>
      <c r="K38" s="30"/>
    </row>
    <row r="39" spans="2:11" ht="21" customHeight="1" thickBot="1">
      <c r="B39" s="125" t="s">
        <v>147</v>
      </c>
      <c r="C39" s="150">
        <f>C30+C36</f>
        <v>105758.4375</v>
      </c>
      <c r="D39" s="126"/>
      <c r="E39" s="150">
        <f>E30+E36+E37</f>
        <v>65537.875</v>
      </c>
      <c r="F39" s="66"/>
      <c r="G39" s="52"/>
      <c r="H39" s="191">
        <f>I16/C18</f>
        <v>0.01821131924992219</v>
      </c>
      <c r="I39" s="192"/>
      <c r="J39" s="193"/>
      <c r="K39" s="30"/>
    </row>
    <row r="40" spans="7:11" ht="18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formatCells="0" formatColumns="0" formatRows="0" insertColumns="0" insertRows="0" deleteColumns="0" deleteRows="0"/>
  <mergeCells count="19">
    <mergeCell ref="H16:H17"/>
    <mergeCell ref="I16:J17"/>
    <mergeCell ref="B6:B7"/>
    <mergeCell ref="C9:E9"/>
    <mergeCell ref="H13:J14"/>
    <mergeCell ref="I15:J15"/>
    <mergeCell ref="H25:J26"/>
    <mergeCell ref="H27:J27"/>
    <mergeCell ref="H19:J20"/>
    <mergeCell ref="H22:H23"/>
    <mergeCell ref="I22:J23"/>
    <mergeCell ref="I21:J21"/>
    <mergeCell ref="H31:J32"/>
    <mergeCell ref="H28:J29"/>
    <mergeCell ref="H37:J38"/>
    <mergeCell ref="H39:J39"/>
    <mergeCell ref="H33:J33"/>
    <mergeCell ref="I34:J34"/>
    <mergeCell ref="I35:J35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Soucy</dc:creator>
  <cp:keywords/>
  <dc:description/>
  <cp:lastModifiedBy>Samuel</cp:lastModifiedBy>
  <cp:lastPrinted>2012-01-29T19:34:49Z</cp:lastPrinted>
  <dcterms:created xsi:type="dcterms:W3CDTF">2010-08-29T16:51:39Z</dcterms:created>
  <dcterms:modified xsi:type="dcterms:W3CDTF">2016-12-14T23:28:01Z</dcterms:modified>
  <cp:category/>
  <cp:version/>
  <cp:contentType/>
  <cp:contentStatus/>
</cp:coreProperties>
</file>